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68443119\Downloads\"/>
    </mc:Choice>
  </mc:AlternateContent>
  <bookViews>
    <workbookView xWindow="0" yWindow="0" windowWidth="24000" windowHeight="9030" activeTab="2"/>
  </bookViews>
  <sheets>
    <sheet name="Resumen " sheetId="1" r:id="rId1"/>
    <sheet name="CalcAux" sheetId="2" r:id="rId2"/>
    <sheet name="Proyecto de Equipamiento" sheetId="3" r:id="rId3"/>
    <sheet name="Proyecto de Asist. Tec. y Capac" sheetId="4" r:id="rId4"/>
    <sheet name="Proyecto de Creación o Consolid" sheetId="5" r:id="rId5"/>
    <sheet name="Proyecto Desarrollo Asociativo " sheetId="6" r:id="rId6"/>
    <sheet name="Otros Gastos de Contraparte del" sheetId="7" r:id="rId7"/>
    <sheet name="Sheet7" sheetId="8" state="hidden" r:id="rId8"/>
  </sheets>
  <calcPr calcId="162913"/>
  <extLst>
    <ext uri="GoogleSheetsCustomDataVersion1">
      <go:sheetsCustomData xmlns:go="http://customooxmlschemas.google.com/" r:id="rId12" roundtripDataSignature="AMtx7mj/sz2mjxF17Y/Tx6syspX4DG+QmA=="/>
    </ext>
  </extLst>
</workbook>
</file>

<file path=xl/calcChain.xml><?xml version="1.0" encoding="utf-8"?>
<calcChain xmlns="http://schemas.openxmlformats.org/spreadsheetml/2006/main">
  <c r="F22" i="7" l="1"/>
  <c r="G12" i="7"/>
  <c r="F23" i="6"/>
  <c r="G22" i="6"/>
  <c r="G20" i="6"/>
  <c r="G16" i="6"/>
  <c r="G15" i="6"/>
  <c r="B9" i="6"/>
  <c r="F16" i="5"/>
  <c r="G12" i="5"/>
  <c r="B8" i="5"/>
  <c r="F18" i="4"/>
  <c r="G15" i="4" s="1"/>
  <c r="G16" i="4"/>
  <c r="G14" i="4"/>
  <c r="G12" i="4"/>
  <c r="B8" i="4"/>
  <c r="F21" i="3"/>
  <c r="G18" i="3" s="1"/>
  <c r="H19" i="3"/>
  <c r="G19" i="3"/>
  <c r="G17" i="3"/>
  <c r="H16" i="3"/>
  <c r="G16" i="3"/>
  <c r="B9" i="3"/>
  <c r="B11" i="2"/>
  <c r="C21" i="1"/>
  <c r="C20" i="1"/>
  <c r="C19" i="1"/>
  <c r="C18" i="1"/>
  <c r="B15" i="1"/>
  <c r="B11" i="1"/>
  <c r="B10" i="2" s="1"/>
  <c r="C8" i="1" s="1"/>
  <c r="B10" i="1"/>
  <c r="G14" i="7" s="1"/>
  <c r="C15" i="1" l="1"/>
  <c r="F5" i="2"/>
  <c r="G5" i="2"/>
  <c r="F6" i="2"/>
  <c r="B12" i="1"/>
  <c r="B16" i="1" s="1"/>
  <c r="C16" i="1" s="1"/>
  <c r="F3" i="2"/>
  <c r="G3" i="2"/>
  <c r="G6" i="2"/>
  <c r="H12" i="7"/>
  <c r="F4" i="2"/>
  <c r="F7" i="2"/>
  <c r="G13" i="7"/>
  <c r="G4" i="2"/>
  <c r="G7" i="2"/>
  <c r="B12" i="2" l="1"/>
  <c r="C11" i="1" s="1"/>
  <c r="C12" i="1"/>
  <c r="B13" i="1" s="1"/>
  <c r="B14" i="1" s="1"/>
</calcChain>
</file>

<file path=xl/sharedStrings.xml><?xml version="1.0" encoding="utf-8"?>
<sst xmlns="http://schemas.openxmlformats.org/spreadsheetml/2006/main" count="145" uniqueCount="94">
  <si>
    <t>Nodos de la Economía del Conocimiento</t>
  </si>
  <si>
    <t>Tercera convocatoria</t>
  </si>
  <si>
    <t>Planilla de Gastos - Componente III: Clústers</t>
  </si>
  <si>
    <t>Nombre de la Entidad Solicitante:</t>
  </si>
  <si>
    <t>Escriba aquí</t>
  </si>
  <si>
    <t>Nombre de la Entidad Beneficiaria:</t>
  </si>
  <si>
    <t>¿Solicitante y/o beneficiaria aporta espacio físico para el proyecto de equipamiento? SELECCIONE SI O NO &gt;&gt;</t>
  </si>
  <si>
    <t xml:space="preserve">% de financiamiento mediante ANR </t>
  </si>
  <si>
    <t>Nota: Este % varía en función del monto de gastos financiables que usted indique, según las bases del programa.</t>
  </si>
  <si>
    <t>Costo Total del Plan de Inversión:</t>
  </si>
  <si>
    <t>Gastos financiables</t>
  </si>
  <si>
    <t>Total ANR a otorgar</t>
  </si>
  <si>
    <t>% final de ANR sobre gastos finaciables</t>
  </si>
  <si>
    <t>Gastos de capital ANR Total:</t>
  </si>
  <si>
    <t>Gastos corrientes ANR Total:</t>
  </si>
  <si>
    <t>Gastos aceptados solo como contraparte</t>
  </si>
  <si>
    <t>Saldo total a afrontar como contraparte</t>
  </si>
  <si>
    <t xml:space="preserve">Tipo de proyecto y Monto solicitado </t>
  </si>
  <si>
    <t xml:space="preserve">Proyecto de Equipamiento  </t>
  </si>
  <si>
    <t>Monto total del proyecto:</t>
  </si>
  <si>
    <t xml:space="preserve">Proyecto de Asist. Tec. y Capacitación </t>
  </si>
  <si>
    <t xml:space="preserve">Proyecto de Creación o Consolidación  </t>
  </si>
  <si>
    <t>Proyecto de Desarrollo</t>
  </si>
  <si>
    <t>S EF</t>
  </si>
  <si>
    <t>C EF</t>
  </si>
  <si>
    <t>Rango ANR solicitado</t>
  </si>
  <si>
    <t>ANR máximo</t>
  </si>
  <si>
    <t>Proyecto de Equipamiento</t>
  </si>
  <si>
    <t xml:space="preserve">Título del Proyecto: </t>
  </si>
  <si>
    <t>Costo Total del Proyecto:</t>
  </si>
  <si>
    <t xml:space="preserve">GASTO </t>
  </si>
  <si>
    <t>Descripción</t>
  </si>
  <si>
    <t>Cantidad</t>
  </si>
  <si>
    <t>Entidad BENEFICIARIA a la que se destina</t>
  </si>
  <si>
    <t>Nombre y CUIT Proveedor (o normativa licitaciones)</t>
  </si>
  <si>
    <t>Costo a imputar (con/sin IVA según condición fiscal de la Solicitante)</t>
  </si>
  <si>
    <t>Adquisición de máquinas, herramientas, equipamiento y bienes de capital específicamente vinculados con las actividades promovidas por la Ley N° 27.506 (excepto las mencionadas en el inciso e) del Artículo 2° de la misma) para la instalación de centros de i+d e innovación, servicios tecnológicos o formación técnica</t>
  </si>
  <si>
    <t>Equipamiento informático (hardware) y sistemas (software) para su uso en el marco de programas de formación específica en Economía del Conocimiento, servicios tecnológicos o de investigación, desarrollo e innovación (I+D+i) vinculados con las actividades promovidas de la Ley N° 27.506 y su modificatoria (pueden financiarse aulas informáticas y para un número no mayor a 50 asistentes, no así aulas tradicionales, salas de videoconferencia ni auditorios).</t>
  </si>
  <si>
    <t>Materiales de conectividad digital, iluminación, instalaciones eléctricas, elementos de aislación y seguridad, equipamientos de control de temperatura y ambiente para la adecuación de espacios físicos afectados al desempeño de actividades promovidas por la Ley N° 27.506 y su modificatoria.</t>
  </si>
  <si>
    <t>Mobiliario para la utilización o resguardo del equipamiento adquirido en el Proyecto (hasta un QUINCE POR CIENTO (15 %) del Proyecto y no podrá superar la suma de lo invertido en los incisos i y ii).</t>
  </si>
  <si>
    <t>Honorarios de los arquitectos, ingenieros y aquellos incurridos en el diseño y ejecución de la obra civil y refacciones que se solicita financiar (hasta un CINCO POR CIENTO (5 %) del gasto a financiar en concepto de obra civil, refacciones y materiales).</t>
  </si>
  <si>
    <t>Obra civil y refacciones para acondicionar espacios físicos para la recepción y utilización del equipamiento tecnológico (entendiendo como tal el comprendido en los incisos i y ii de este punto) adquirido en funciones específicas de la Economía del Conocimiento (máximo de un SESENTA POR CIENTO (60 %) del total del Proyecto de Equipamiento).</t>
  </si>
  <si>
    <t>Servicios profesionales de asesoramiento técnico necesarios para la ejecución del Proyecto (por ejemplo: asesoramiento para la selección del equipamiento, y capacitación al personal del centro que operará el equipamiento; NO INCLUYE capacitación a personas que no formen parte del equipo del centro, ni apoyo a emprendedores o asesoramiento tecnológico a empresas) Hasta un máximo de $1.000.000 (pesos un millón) y sin superar 10% de lo invertido en los incisos i y ii).</t>
  </si>
  <si>
    <t>Otros servicios logísticos y técnicos necesarios para la ejecución del Proyecto (por ejemplo, transporte, instalación y montaje, calibración, configuración).</t>
  </si>
  <si>
    <t>TOTAL</t>
  </si>
  <si>
    <r>
      <rPr>
        <b/>
        <i/>
        <sz val="11"/>
        <color rgb="FF434343"/>
        <rFont val="Arial"/>
      </rPr>
      <t>Gastos No Financiables en este tipo de Proyectos</t>
    </r>
    <r>
      <rPr>
        <i/>
        <sz val="11"/>
        <color rgb="FF434343"/>
        <rFont val="Arial"/>
      </rPr>
      <t xml:space="preserve">: no se financiarán gastos necesarios para la operación ni mantenimiento o reparación del equipamiento, </t>
    </r>
  </si>
  <si>
    <t>ni formación laboral, ni gastos de marketing, publicidad, comunicación, organización de eventos, asesoramiento legal, contable, o labores administrativas.</t>
  </si>
  <si>
    <t>Proyecto de Asistencia Técnica</t>
  </si>
  <si>
    <t>Título del Proyecto:</t>
  </si>
  <si>
    <t>Asistencia Técnica, consultorías, auditorías, ensayos y otros gastos relativos a planes de mejora continua que cumplan con lo establecido por la Resolución 4/21 del ex MINISTERIO DE DESARROLLO PRODUCTIVO, o certificaciones de calidad u homologaciones de normas válidas para acceder al régimen de promoción, la mejora de la gestión de RRHH o para el logro de los objetivos de especialización productiva o internacionalización. (Hasta $6.000.000)</t>
  </si>
  <si>
    <t>Servicios tecnológicos necesarios para el cumplimiento del objetivo del Proyecto, contratados a Universidades, organismos o institutos inscriptos en el Registro de Organismos y Entidades de Ciencia y Tecnología (ROECYT), o laboratorios estatales.</t>
  </si>
  <si>
    <t>Capacitaciones (hasta un máximo de PESOS DOS MILLONES ($ 2.000.000) por Plan de Inversión) necesarias para alcanzar los objetivos del proyecto, dirigidas a los titulares de las Empresas de Economía del Conocimiento o su personal directivo, gerencial o ejecutivo (NO incluirán formación laboral ni capacitación de recursos humanos para la realización de los procesos productivos que ya forman parte de la operación de las empresas destinatarias).</t>
  </si>
  <si>
    <t>Adquisición de equipamiento informático (hardware) necesario para desarrollar las tareas comprendidas en el Proyecto (hasta el QUINCE POR CIENTO (15 %) del Proyecto), a ser incorporado al patrimonio de la/s Beneficiaria/s.</t>
  </si>
  <si>
    <t>Adquisición de licencias de software y pago de abonos de aplicaciones on-line para ser utilizadas en pos del objetivo del Proyecto (por ej. Software de gestión, sistemas de seguridad de la información) (hasta el VEINTE POR CIENTO (20 %) del Proyecto).</t>
  </si>
  <si>
    <t>Gastos de viaje (traslados, alojamiento, comidas) del equipo asignado al Proyecto.</t>
  </si>
  <si>
    <t>Proyecto de Creación y consolidación</t>
  </si>
  <si>
    <t>Servicios profesionales para elaboración de planes estratégicos; el gasto máximo será de PESOS TRES MILLONES ($3.000.000).</t>
  </si>
  <si>
    <t>Honorarios del gerente, coordinador o personal de administración del Cluster, únicamente cuando el solicitante o beneficiario sea un Cluster que cuente con un Plan Estratégico.</t>
  </si>
  <si>
    <t>Obra civil e instalaciones para sede de un Cluster de más de 3 años de antigüedad y que cuente con 10 o más Empresas de EdC como integrantes. Las edificaciones que se realicen a estos fines deberán estar finalizadas por completo cumplido el plazo máximo para la ejecución del proyecto establecido en el punto 13 de la convocatoria</t>
  </si>
  <si>
    <t>Proyecto de Desarrollo Asociativo</t>
  </si>
  <si>
    <t>Adquisición e instalación de bienes de capital para integrarse al patrimonio del CLUSTER.</t>
  </si>
  <si>
    <t>Insumos o materia prima para ser utilizados en el proceso de I+D.</t>
  </si>
  <si>
    <t>Otros gastos relacionados a actividades de I+D (matricería, prototipado, moldes, materiales, ensayos, etc.)</t>
  </si>
  <si>
    <t>Adquisición de equipamiento informático (hardware) necesario para desarrollar las tareas comprendidas en el proyecto (hasta el VEINTICINCO POR CIENTO (25 %) del Proyecto)</t>
  </si>
  <si>
    <t>Adquisición de licencias de software y pago de abonos de aplicaciones on-line para ser utilizadas en pos del objetivo del Proyecto (hasta el VEINTICINCO POR CIENTO (25 %) del Proyecto)</t>
  </si>
  <si>
    <t>Horas humanas incorporadas en salarios netos de las empresas integrantes del consorcio, hasta el VEINTE POR CIENTO (20 %) de la masa salarial anual bruta de la empresa respectiva.</t>
  </si>
  <si>
    <t>Servicios de I+D o producción tercerizados</t>
  </si>
  <si>
    <t>Gastos relativos a propiedad intelectual (patentamiento o protección de modelos industriales o derechos de autor para la protección de resultados obtenidos en forma asociativa, como también licenciamiento de patentes o derechos de terceros necesarios para los objetivos del Proyecto, y registro de marcas asociativas)</t>
  </si>
  <si>
    <t>Diseño de identidad y comunicación y producción de elementos promocionales asociados a Proyectos de I+D (máximo del DIEZ POR CIENTO (10 %) del Proyecto).</t>
  </si>
  <si>
    <t>Obra civil de instalaciones en sede del CLUSTER que sean críticas para el desarrollo de capacidades de innovación o investigación y desarrollo.</t>
  </si>
  <si>
    <t>Otros servicios tecnológicos, industriales, logísticos y profesionales N.C.P. que sean necesarios para alcanzar los objetivos del Proyecto (hasta un DIEZ POR CIENTO (10 %) del Proyecto).</t>
  </si>
  <si>
    <t>Gastos de CONTRAPARTE</t>
  </si>
  <si>
    <t>Honorarios de formulación, administración y/o coordinación de un Plan de Inversión el DIEZ POR CIENTO (10%) del monto resultante de la suma de los beneficios solicitados para dichos Proyectos, con un valor máximo total de PESOS QUINIENTOS MIL ($ 500.000.-). Deberá ser realizado por profesionales inscriptos/as en el Registro de Articuladores de Economía del Conocimiento</t>
  </si>
  <si>
    <t>Sueldos brutos de personal de las Entidades beneficiarias del Proyecto, afectado a la ejecución de los Proyectos, hasta un DIEZ POR CIENTO (10%) del costo total del Proyecto</t>
  </si>
  <si>
    <t>Gastos para la construcción de oficinas de administración, cocinas, comedores, baños, salas de reunión, auditorios.</t>
  </si>
  <si>
    <t>Obras de infraestructura u obra civil extramuros en parques industriales o parques tecnológicos.</t>
  </si>
  <si>
    <t>Gastos en alimentación, pasajes y hospedaje del personal propio afectado al Proyecto, necesarios para la ejecución de las tareas.</t>
  </si>
  <si>
    <t>Honorarios jurídicos y gastos legales relacionados con la constitución de Clusters o la reforma de sus estatutos.</t>
  </si>
  <si>
    <t>Gastos complementarios o actividades asociadas a la promoción de Actividades Promovidas (eventos, capacitaciones, consultorías, obras civiles, adquisiciones, etc.) que se ejecuten a partir de la fecha de apertura de esta convocatoria y hasta la finalización de las erogaciones financiadas.</t>
  </si>
  <si>
    <t>Para Proyectos de Equipamiento: honorarios y sueldos de capacitadores y personal contratado por los beneficiarios que realice tareas de mantenimiento y operación del equipamiento adquirido, o dicte capacitaciones haciendo uso del mismo.</t>
  </si>
  <si>
    <t>Para Proyectos que incluyan obra civil en Espacios de Desarrollo de Economía del Conocimiento: Honorarios, aranceles y gastos relacionados con habilitaciones municipales, autorizaciones de obras, y trámites en general requeridos por Autoridades Nacionales, Provinciales o Municipales.</t>
  </si>
  <si>
    <t>Póliza de Seguro de Caución que deban presentar como garantía.</t>
  </si>
  <si>
    <t>TOTAL:</t>
  </si>
  <si>
    <t>Seleccionar Rango de ANR solicitado:  &gt;&gt;&gt;</t>
  </si>
  <si>
    <t>(Sin aportar sede del Nodo): 10 millones</t>
  </si>
  <si>
    <t>(Sin aportar sede del Nodo): De $10.000.001 y hasta $20 millones</t>
  </si>
  <si>
    <t>(Sin aportar sede del Nodo): De $20.000.001 y hasta de $30 millones</t>
  </si>
  <si>
    <t>(Sin aportar sede del Nodo): De $30.000.001 y hasta de $40 millones</t>
  </si>
  <si>
    <t>(Sin aportar sede del Nodo): De $40.000.001 y hasta de $50 millones</t>
  </si>
  <si>
    <t>(Aporta un espacio físico para un Proyecto de Equipamiento): 10 millones</t>
  </si>
  <si>
    <t>(Aporta un espacio físico para un Proyecto de Equipamiento) De $10.000.001 y hasta $20 millones</t>
  </si>
  <si>
    <t>(Aporta un espacio físico para un Proyecto de Equipamiento): De $20.000.001 y hasta de $30 millones</t>
  </si>
  <si>
    <t>(Aporta un espacio físico para un Proyecto de Equipamiento): De $30.000.001 y hasta de $40 millones</t>
  </si>
  <si>
    <t>(Aporta un espacio físico para un Proyecto de Equipamiento): De $40.000.001 y hasta de $50 millones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</si>
</sst>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2C0A]\ #,##0.00"/>
    <numFmt numFmtId="165" formatCode="[$$]#,##0.00"/>
    <numFmt numFmtId="166" formatCode="[$$-409]#,##0.00;[Red]\-[$$-409]#,##0.00"/>
    <numFmt numFmtId="167" formatCode="[$$]#,##0.00;[Red]\-[$$]#,##0.00"/>
    <numFmt numFmtId="168" formatCode="[$$-2C0A]#,##0.00;[Red]\-[$$-2C0A]#,##0.00"/>
  </numFmts>
  <fonts count="53">
    <font>
      <sz val="10"/>
      <color rgb="FF000000"/>
      <name val="Calibri"/>
      <scheme val="minor"/>
    </font>
    <font>
      <b/>
      <i/>
      <sz val="14"/>
      <color rgb="FF000000"/>
      <name val="Times New Roman"/>
    </font>
    <font>
      <b/>
      <sz val="16"/>
      <color rgb="FF000000"/>
      <name val="Arial"/>
    </font>
    <font>
      <b/>
      <u/>
      <sz val="16"/>
      <color rgb="FF000000"/>
      <name val="Arial"/>
    </font>
    <font>
      <sz val="10"/>
      <color rgb="FF000000"/>
      <name val="Calibri"/>
    </font>
    <font>
      <i/>
      <sz val="14"/>
      <color rgb="FF000000"/>
      <name val="Times New Roman"/>
    </font>
    <font>
      <i/>
      <sz val="12"/>
      <color rgb="FF000000"/>
      <name val="Times New Roman"/>
    </font>
    <font>
      <b/>
      <sz val="14"/>
      <color rgb="FF000000"/>
      <name val="Arial"/>
    </font>
    <font>
      <b/>
      <sz val="14"/>
      <color rgb="FF000000"/>
      <name val="Times New Roman"/>
    </font>
    <font>
      <b/>
      <u/>
      <sz val="16"/>
      <color rgb="FF000000"/>
      <name val="Arial"/>
    </font>
    <font>
      <b/>
      <u/>
      <sz val="16"/>
      <color rgb="FF000000"/>
      <name val="Arial"/>
    </font>
    <font>
      <b/>
      <u/>
      <sz val="16"/>
      <color rgb="FF000000"/>
      <name val="Arial"/>
    </font>
    <font>
      <b/>
      <u/>
      <sz val="16"/>
      <color rgb="FF000000"/>
      <name val="Arial"/>
    </font>
    <font>
      <sz val="10"/>
      <color rgb="FF000000"/>
      <name val="Arial"/>
    </font>
    <font>
      <i/>
      <sz val="11"/>
      <color rgb="FF000000"/>
      <name val="Arial"/>
    </font>
    <font>
      <b/>
      <u/>
      <sz val="11"/>
      <color rgb="FF000000"/>
      <name val="Arial"/>
    </font>
    <font>
      <b/>
      <u/>
      <sz val="13"/>
      <color rgb="FF000000"/>
      <name val="Arial"/>
    </font>
    <font>
      <b/>
      <u/>
      <sz val="16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sz val="12"/>
      <color rgb="FF000000"/>
      <name val="Arial"/>
    </font>
    <font>
      <sz val="11"/>
      <color rgb="FF000000"/>
      <name val="Arial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sz val="12"/>
      <color rgb="FF000000"/>
      <name val="Times New Roman"/>
    </font>
    <font>
      <b/>
      <sz val="11"/>
      <color rgb="FFFF0000"/>
      <name val="Inconsolata"/>
    </font>
    <font>
      <b/>
      <sz val="11"/>
      <color rgb="FF9900FF"/>
      <name val="Inconsolata"/>
    </font>
    <font>
      <b/>
      <sz val="10"/>
      <color rgb="FF9900FF"/>
      <name val="Arial"/>
    </font>
    <font>
      <sz val="10"/>
      <name val="Calibri"/>
    </font>
    <font>
      <b/>
      <u/>
      <sz val="14"/>
      <color rgb="FF000000"/>
      <name val="Arial"/>
    </font>
    <font>
      <b/>
      <u/>
      <sz val="13"/>
      <color rgb="FF000000"/>
      <name val="Arial"/>
    </font>
    <font>
      <sz val="11"/>
      <color theme="1"/>
      <name val="Calibri"/>
    </font>
    <font>
      <sz val="10"/>
      <color theme="1"/>
      <name val="Calibri"/>
      <scheme val="minor"/>
    </font>
    <font>
      <u/>
      <sz val="14"/>
      <color rgb="FF000000"/>
      <name val="Times New Roman"/>
    </font>
    <font>
      <b/>
      <u/>
      <sz val="16"/>
      <color rgb="FF000000"/>
      <name val="Arial"/>
    </font>
    <font>
      <b/>
      <u/>
      <sz val="16"/>
      <color rgb="FF000000"/>
      <name val="Arial"/>
    </font>
    <font>
      <i/>
      <sz val="12"/>
      <color rgb="FF000000"/>
      <name val="Arial"/>
    </font>
    <font>
      <b/>
      <sz val="11"/>
      <color rgb="FF9900FF"/>
      <name val="Arial"/>
    </font>
    <font>
      <sz val="15"/>
      <color rgb="FF000000"/>
      <name val="Arial"/>
    </font>
    <font>
      <b/>
      <sz val="15"/>
      <color rgb="FF000000"/>
      <name val="Arial"/>
    </font>
    <font>
      <i/>
      <sz val="10"/>
      <color rgb="FF000000"/>
      <name val="Calibri"/>
    </font>
    <font>
      <b/>
      <i/>
      <sz val="11"/>
      <color rgb="FF434343"/>
      <name val="Arial"/>
    </font>
    <font>
      <i/>
      <sz val="11"/>
      <color rgb="FF434343"/>
      <name val="Arial"/>
    </font>
    <font>
      <b/>
      <u/>
      <sz val="16"/>
      <color rgb="FF000000"/>
      <name val="Arial"/>
    </font>
    <font>
      <b/>
      <sz val="11"/>
      <color rgb="FF000000"/>
      <name val="Arial"/>
    </font>
    <font>
      <sz val="11"/>
      <color rgb="FF000000"/>
      <name val="Inconsolata"/>
    </font>
    <font>
      <b/>
      <i/>
      <sz val="10"/>
      <color rgb="FF000000"/>
      <name val="Arial"/>
    </font>
    <font>
      <b/>
      <sz val="12"/>
      <color rgb="FF9900FF"/>
      <name val="Inconsolata"/>
    </font>
    <font>
      <b/>
      <u/>
      <sz val="16"/>
      <color rgb="FF000000"/>
      <name val="Arial"/>
    </font>
    <font>
      <b/>
      <u/>
      <sz val="17"/>
      <color rgb="FF000000"/>
      <name val="Arial"/>
    </font>
    <font>
      <sz val="11"/>
      <color rgb="FF202124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BD4B4"/>
        <bgColor rgb="FFFBD4B4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DAA2"/>
        <bgColor rgb="FFFFDAA2"/>
      </patternFill>
    </fill>
    <fill>
      <patternFill patternType="solid">
        <fgColor rgb="FFFFE599"/>
        <bgColor rgb="FFFFE599"/>
      </patternFill>
    </fill>
    <fill>
      <patternFill patternType="solid">
        <fgColor rgb="FFADC5E7"/>
        <bgColor rgb="FFADC5E7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/>
    <xf numFmtId="0" fontId="10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center" wrapText="1"/>
    </xf>
    <xf numFmtId="0" fontId="18" fillId="4" borderId="2" xfId="0" applyFont="1" applyFill="1" applyBorder="1" applyAlignment="1">
      <alignment horizontal="center" vertical="center" wrapText="1"/>
    </xf>
    <xf numFmtId="10" fontId="18" fillId="5" borderId="1" xfId="0" applyNumberFormat="1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wrapText="1"/>
    </xf>
    <xf numFmtId="0" fontId="20" fillId="5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top" wrapText="1"/>
    </xf>
    <xf numFmtId="164" fontId="21" fillId="2" borderId="6" xfId="0" applyNumberFormat="1" applyFont="1" applyFill="1" applyBorder="1"/>
    <xf numFmtId="0" fontId="22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23" fillId="0" borderId="7" xfId="0" applyFont="1" applyBorder="1" applyAlignment="1">
      <alignment horizontal="left" vertical="center" wrapText="1"/>
    </xf>
    <xf numFmtId="164" fontId="24" fillId="6" borderId="8" xfId="0" applyNumberFormat="1" applyFont="1" applyFill="1" applyBorder="1" applyAlignment="1">
      <alignment horizontal="center"/>
    </xf>
    <xf numFmtId="0" fontId="24" fillId="0" borderId="0" xfId="0" applyFont="1" applyAlignment="1">
      <alignment horizontal="right" vertical="top"/>
    </xf>
    <xf numFmtId="0" fontId="25" fillId="0" borderId="0" xfId="0" applyFont="1" applyAlignment="1">
      <alignment horizontal="left" vertical="top" wrapText="1"/>
    </xf>
    <xf numFmtId="0" fontId="24" fillId="0" borderId="0" xfId="0" applyFont="1"/>
    <xf numFmtId="0" fontId="26" fillId="0" borderId="7" xfId="0" applyFont="1" applyBorder="1" applyAlignment="1">
      <alignment horizontal="right" vertical="center" wrapText="1"/>
    </xf>
    <xf numFmtId="164" fontId="25" fillId="6" borderId="8" xfId="0" applyNumberFormat="1" applyFont="1" applyFill="1" applyBorder="1" applyAlignment="1">
      <alignment horizontal="center"/>
    </xf>
    <xf numFmtId="165" fontId="27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/>
    <xf numFmtId="0" fontId="24" fillId="2" borderId="1" xfId="0" applyFont="1" applyFill="1" applyBorder="1" applyAlignment="1">
      <alignment horizontal="center"/>
    </xf>
    <xf numFmtId="164" fontId="25" fillId="6" borderId="8" xfId="0" applyNumberFormat="1" applyFont="1" applyFill="1" applyBorder="1" applyAlignment="1">
      <alignment horizontal="center" wrapText="1"/>
    </xf>
    <xf numFmtId="9" fontId="22" fillId="5" borderId="1" xfId="0" applyNumberFormat="1" applyFont="1" applyFill="1" applyBorder="1"/>
    <xf numFmtId="0" fontId="25" fillId="0" borderId="0" xfId="0" applyFont="1"/>
    <xf numFmtId="0" fontId="26" fillId="0" borderId="7" xfId="0" applyFont="1" applyBorder="1" applyAlignment="1">
      <alignment horizontal="right" vertical="center"/>
    </xf>
    <xf numFmtId="166" fontId="25" fillId="6" borderId="8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10" fontId="25" fillId="6" borderId="9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13" fillId="0" borderId="0" xfId="0" applyFont="1"/>
    <xf numFmtId="0" fontId="32" fillId="0" borderId="0" xfId="0" applyFont="1"/>
    <xf numFmtId="0" fontId="26" fillId="6" borderId="5" xfId="0" applyFont="1" applyFill="1" applyBorder="1" applyAlignment="1">
      <alignment horizontal="left"/>
    </xf>
    <xf numFmtId="0" fontId="26" fillId="0" borderId="0" xfId="0" applyFont="1" applyAlignment="1">
      <alignment horizontal="right"/>
    </xf>
    <xf numFmtId="164" fontId="26" fillId="6" borderId="9" xfId="0" applyNumberFormat="1" applyFont="1" applyFill="1" applyBorder="1"/>
    <xf numFmtId="0" fontId="26" fillId="6" borderId="1" xfId="0" applyFont="1" applyFill="1" applyBorder="1" applyAlignment="1">
      <alignment horizontal="left"/>
    </xf>
    <xf numFmtId="0" fontId="26" fillId="6" borderId="13" xfId="0" applyFont="1" applyFill="1" applyBorder="1" applyAlignment="1">
      <alignment horizontal="left"/>
    </xf>
    <xf numFmtId="164" fontId="26" fillId="6" borderId="9" xfId="0" applyNumberFormat="1" applyFont="1" applyFill="1" applyBorder="1" applyAlignment="1">
      <alignment horizontal="right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0" fontId="13" fillId="0" borderId="0" xfId="0" applyNumberFormat="1" applyFont="1" applyAlignment="1">
      <alignment horizontal="center"/>
    </xf>
    <xf numFmtId="4" fontId="33" fillId="0" borderId="0" xfId="0" applyNumberFormat="1" applyFont="1" applyAlignment="1">
      <alignment horizontal="right"/>
    </xf>
    <xf numFmtId="0" fontId="34" fillId="0" borderId="0" xfId="0" applyFont="1" applyAlignment="1"/>
    <xf numFmtId="4" fontId="34" fillId="0" borderId="0" xfId="0" applyNumberFormat="1" applyFont="1"/>
    <xf numFmtId="0" fontId="7" fillId="0" borderId="0" xfId="0" applyFont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6" fillId="3" borderId="1" xfId="0" applyFont="1" applyFill="1" applyBorder="1" applyAlignment="1">
      <alignment horizontal="center" vertical="top" wrapText="1"/>
    </xf>
    <xf numFmtId="0" fontId="37" fillId="3" borderId="1" xfId="0" applyFont="1" applyFill="1" applyBorder="1" applyAlignment="1">
      <alignment horizontal="center" vertical="top"/>
    </xf>
    <xf numFmtId="0" fontId="21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18" fillId="2" borderId="5" xfId="0" applyFont="1" applyFill="1" applyBorder="1"/>
    <xf numFmtId="0" fontId="21" fillId="2" borderId="1" xfId="0" applyFont="1" applyFill="1" applyBorder="1"/>
    <xf numFmtId="0" fontId="18" fillId="0" borderId="0" xfId="0" applyFont="1" applyAlignment="1">
      <alignment vertical="top"/>
    </xf>
    <xf numFmtId="0" fontId="21" fillId="0" borderId="0" xfId="0" applyFont="1"/>
    <xf numFmtId="0" fontId="13" fillId="0" borderId="0" xfId="0" applyFont="1" applyAlignment="1">
      <alignment wrapText="1"/>
    </xf>
    <xf numFmtId="0" fontId="18" fillId="7" borderId="5" xfId="0" applyFont="1" applyFill="1" applyBorder="1" applyAlignment="1">
      <alignment horizontal="right" vertical="center"/>
    </xf>
    <xf numFmtId="0" fontId="38" fillId="4" borderId="1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164" fontId="21" fillId="8" borderId="1" xfId="0" applyNumberFormat="1" applyFont="1" applyFill="1" applyBorder="1"/>
    <xf numFmtId="164" fontId="21" fillId="0" borderId="0" xfId="0" applyNumberFormat="1" applyFont="1"/>
    <xf numFmtId="0" fontId="18" fillId="0" borderId="7" xfId="0" applyFont="1" applyBorder="1"/>
    <xf numFmtId="0" fontId="18" fillId="0" borderId="0" xfId="0" applyFont="1"/>
    <xf numFmtId="0" fontId="21" fillId="0" borderId="7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1" fillId="4" borderId="8" xfId="0" applyFont="1" applyFill="1" applyBorder="1"/>
    <xf numFmtId="166" fontId="21" fillId="4" borderId="8" xfId="0" applyNumberFormat="1" applyFont="1" applyFill="1" applyBorder="1"/>
    <xf numFmtId="166" fontId="21" fillId="4" borderId="8" xfId="0" applyNumberFormat="1" applyFont="1" applyFill="1" applyBorder="1" applyAlignment="1"/>
    <xf numFmtId="0" fontId="28" fillId="2" borderId="1" xfId="0" applyFont="1" applyFill="1" applyBorder="1" applyAlignment="1">
      <alignment wrapText="1"/>
    </xf>
    <xf numFmtId="0" fontId="39" fillId="2" borderId="1" xfId="0" applyFont="1" applyFill="1" applyBorder="1" applyAlignment="1">
      <alignment wrapText="1"/>
    </xf>
    <xf numFmtId="0" fontId="39" fillId="2" borderId="1" xfId="0" applyFont="1" applyFill="1" applyBorder="1"/>
    <xf numFmtId="166" fontId="21" fillId="4" borderId="14" xfId="0" applyNumberFormat="1" applyFont="1" applyFill="1" applyBorder="1"/>
    <xf numFmtId="166" fontId="21" fillId="4" borderId="15" xfId="0" applyNumberFormat="1" applyFont="1" applyFill="1" applyBorder="1"/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center"/>
    </xf>
    <xf numFmtId="167" fontId="41" fillId="9" borderId="1" xfId="0" applyNumberFormat="1" applyFont="1" applyFill="1" applyBorder="1"/>
    <xf numFmtId="0" fontId="42" fillId="0" borderId="0" xfId="0" applyFont="1"/>
    <xf numFmtId="0" fontId="43" fillId="0" borderId="0" xfId="0" applyFont="1"/>
    <xf numFmtId="0" fontId="38" fillId="0" borderId="0" xfId="0" applyFont="1"/>
    <xf numFmtId="0" fontId="20" fillId="0" borderId="0" xfId="0" applyFont="1"/>
    <xf numFmtId="0" fontId="44" fillId="2" borderId="1" xfId="0" applyFont="1" applyFill="1" applyBorder="1"/>
    <xf numFmtId="0" fontId="18" fillId="10" borderId="5" xfId="0" applyFont="1" applyFill="1" applyBorder="1" applyAlignment="1">
      <alignment horizontal="right"/>
    </xf>
    <xf numFmtId="0" fontId="38" fillId="4" borderId="1" xfId="0" applyFont="1" applyFill="1" applyBorder="1" applyAlignment="1">
      <alignment horizontal="center"/>
    </xf>
    <xf numFmtId="0" fontId="13" fillId="0" borderId="19" xfId="0" applyFont="1" applyBorder="1" applyAlignment="1">
      <alignment wrapText="1"/>
    </xf>
    <xf numFmtId="0" fontId="46" fillId="0" borderId="7" xfId="0" applyFont="1" applyBorder="1" applyAlignment="1">
      <alignment horizontal="right"/>
    </xf>
    <xf numFmtId="164" fontId="21" fillId="8" borderId="8" xfId="0" applyNumberFormat="1" applyFont="1" applyFill="1" applyBorder="1"/>
    <xf numFmtId="164" fontId="21" fillId="0" borderId="8" xfId="0" applyNumberFormat="1" applyFont="1" applyBorder="1"/>
    <xf numFmtId="0" fontId="22" fillId="0" borderId="0" xfId="0" applyFont="1" applyAlignment="1">
      <alignment vertical="center" wrapText="1"/>
    </xf>
    <xf numFmtId="164" fontId="21" fillId="4" borderId="8" xfId="0" applyNumberFormat="1" applyFont="1" applyFill="1" applyBorder="1"/>
    <xf numFmtId="0" fontId="39" fillId="0" borderId="10" xfId="0" applyFont="1" applyBorder="1" applyAlignment="1">
      <alignment wrapText="1"/>
    </xf>
    <xf numFmtId="0" fontId="22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47" fillId="2" borderId="1" xfId="0" applyFont="1" applyFill="1" applyBorder="1" applyAlignment="1">
      <alignment wrapText="1"/>
    </xf>
    <xf numFmtId="164" fontId="41" fillId="9" borderId="1" xfId="0" applyNumberFormat="1" applyFont="1" applyFill="1" applyBorder="1"/>
    <xf numFmtId="0" fontId="48" fillId="0" borderId="20" xfId="0" applyFont="1" applyBorder="1"/>
    <xf numFmtId="0" fontId="20" fillId="0" borderId="20" xfId="0" applyFont="1" applyBorder="1"/>
    <xf numFmtId="0" fontId="49" fillId="2" borderId="1" xfId="0" applyFont="1" applyFill="1" applyBorder="1" applyAlignment="1">
      <alignment wrapText="1"/>
    </xf>
    <xf numFmtId="0" fontId="47" fillId="2" borderId="1" xfId="0" applyFont="1" applyFill="1" applyBorder="1"/>
    <xf numFmtId="0" fontId="13" fillId="2" borderId="1" xfId="0" applyFont="1" applyFill="1" applyBorder="1"/>
    <xf numFmtId="0" fontId="46" fillId="0" borderId="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wrapText="1"/>
    </xf>
    <xf numFmtId="166" fontId="21" fillId="4" borderId="1" xfId="0" applyNumberFormat="1" applyFont="1" applyFill="1" applyBorder="1"/>
    <xf numFmtId="0" fontId="4" fillId="2" borderId="1" xfId="0" applyFont="1" applyFill="1" applyBorder="1"/>
    <xf numFmtId="0" fontId="50" fillId="0" borderId="0" xfId="0" applyFont="1" applyAlignment="1">
      <alignment horizontal="center" vertical="top"/>
    </xf>
    <xf numFmtId="0" fontId="52" fillId="0" borderId="0" xfId="0" applyFont="1" applyAlignment="1">
      <alignment vertical="center" wrapText="1"/>
    </xf>
    <xf numFmtId="167" fontId="21" fillId="4" borderId="8" xfId="0" applyNumberFormat="1" applyFont="1" applyFill="1" applyBorder="1"/>
    <xf numFmtId="168" fontId="21" fillId="4" borderId="8" xfId="0" applyNumberFormat="1" applyFont="1" applyFill="1" applyBorder="1"/>
    <xf numFmtId="0" fontId="41" fillId="0" borderId="0" xfId="0" applyFont="1"/>
    <xf numFmtId="10" fontId="13" fillId="0" borderId="0" xfId="0" applyNumberFormat="1" applyFont="1"/>
    <xf numFmtId="0" fontId="22" fillId="0" borderId="0" xfId="0" applyFont="1"/>
    <xf numFmtId="0" fontId="22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 wrapText="1"/>
    </xf>
    <xf numFmtId="0" fontId="29" fillId="6" borderId="10" xfId="0" applyFont="1" applyFill="1" applyBorder="1" applyAlignment="1">
      <alignment horizontal="center" vertical="center" wrapText="1"/>
    </xf>
    <xf numFmtId="0" fontId="30" fillId="0" borderId="11" xfId="0" applyFont="1" applyBorder="1"/>
    <xf numFmtId="0" fontId="30" fillId="0" borderId="12" xfId="0" applyFont="1" applyBorder="1"/>
    <xf numFmtId="0" fontId="17" fillId="0" borderId="0" xfId="0" applyFont="1" applyAlignment="1">
      <alignment horizontal="center" vertical="top" wrapText="1"/>
    </xf>
    <xf numFmtId="0" fontId="0" fillId="0" borderId="0" xfId="0" applyFont="1" applyAlignment="1"/>
    <xf numFmtId="0" fontId="45" fillId="0" borderId="16" xfId="0" applyFont="1" applyBorder="1" applyAlignment="1">
      <alignment horizontal="center" vertical="top" wrapText="1"/>
    </xf>
    <xf numFmtId="0" fontId="30" fillId="0" borderId="17" xfId="0" applyFont="1" applyBorder="1"/>
    <xf numFmtId="0" fontId="30" fillId="0" borderId="18" xfId="0" applyFont="1" applyBorder="1"/>
    <xf numFmtId="0" fontId="13" fillId="2" borderId="21" xfId="0" applyFont="1" applyFill="1" applyBorder="1"/>
    <xf numFmtId="0" fontId="30" fillId="0" borderId="22" xfId="0" applyFont="1" applyBorder="1"/>
    <xf numFmtId="0" fontId="30" fillId="0" borderId="23" xfId="0" applyFont="1" applyBorder="1"/>
    <xf numFmtId="0" fontId="30" fillId="0" borderId="24" xfId="0" applyFont="1" applyBorder="1"/>
    <xf numFmtId="0" fontId="30" fillId="0" borderId="25" xfId="0" applyFont="1" applyBorder="1"/>
    <xf numFmtId="0" fontId="30" fillId="0" borderId="26" xfId="0" applyFont="1" applyBorder="1"/>
    <xf numFmtId="0" fontId="30" fillId="0" borderId="27" xfId="0" applyFont="1" applyBorder="1"/>
    <xf numFmtId="0" fontId="30" fillId="0" borderId="28" xfId="0" applyFont="1" applyBorder="1"/>
    <xf numFmtId="0" fontId="51" fillId="0" borderId="16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B7E1CD"/>
      </font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1190625</xdr:colOff>
      <xdr:row>0</xdr:row>
      <xdr:rowOff>38100</xdr:rowOff>
    </xdr:from>
    <xdr:ext cx="2838450" cy="55245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"/>
  <sheetViews>
    <sheetView workbookViewId="0"/>
  </sheetViews>
  <sheetFormatPr baseColWidth="10" defaultColWidth="14.42578125" defaultRowHeight="15" customHeight="1"/>
  <cols>
    <col min="1" max="1" width="39.85546875" customWidth="1"/>
    <col min="2" max="2" width="29" customWidth="1"/>
    <col min="3" max="3" width="25.85546875" customWidth="1"/>
    <col min="4" max="4" width="21.28515625" customWidth="1"/>
    <col min="5" max="5" width="30.85546875" customWidth="1"/>
    <col min="6" max="6" width="19.42578125" customWidth="1"/>
    <col min="7" max="7" width="11.5703125" customWidth="1"/>
    <col min="8" max="26" width="9.140625" customWidth="1"/>
  </cols>
  <sheetData>
    <row r="1" spans="1:7" ht="43.5" customHeight="1">
      <c r="A1" s="1"/>
      <c r="B1" s="2" t="s">
        <v>0</v>
      </c>
      <c r="C1" s="3"/>
      <c r="D1" s="4"/>
      <c r="E1" s="5"/>
      <c r="F1" s="5"/>
    </row>
    <row r="2" spans="1:7" ht="36.75" customHeight="1">
      <c r="A2" s="6"/>
      <c r="B2" s="7" t="s">
        <v>1</v>
      </c>
      <c r="C2" s="3"/>
      <c r="D2" s="4"/>
      <c r="E2" s="5"/>
      <c r="F2" s="5"/>
    </row>
    <row r="3" spans="1:7" ht="34.5" customHeight="1">
      <c r="A3" s="8"/>
      <c r="B3" s="9" t="s">
        <v>2</v>
      </c>
      <c r="C3" s="10"/>
      <c r="D3" s="11"/>
      <c r="E3" s="12"/>
      <c r="F3" s="12"/>
    </row>
    <row r="4" spans="1:7" ht="15.75" customHeight="1">
      <c r="A4" s="13"/>
      <c r="B4" s="14"/>
      <c r="C4" s="15"/>
      <c r="D4" s="16"/>
      <c r="E4" s="16"/>
      <c r="F4" s="16"/>
      <c r="G4" s="16"/>
    </row>
    <row r="5" spans="1:7" ht="28.5" customHeight="1">
      <c r="A5" s="17" t="s">
        <v>3</v>
      </c>
      <c r="B5" s="18" t="s">
        <v>4</v>
      </c>
      <c r="C5" s="19"/>
      <c r="D5" s="4"/>
      <c r="E5" s="5"/>
      <c r="F5" s="5"/>
    </row>
    <row r="6" spans="1:7" ht="28.5" customHeight="1">
      <c r="A6" s="17" t="s">
        <v>5</v>
      </c>
      <c r="B6" s="18" t="s">
        <v>4</v>
      </c>
      <c r="C6" s="19"/>
      <c r="D6" s="4"/>
      <c r="E6" s="5"/>
      <c r="F6" s="5"/>
    </row>
    <row r="7" spans="1:7" ht="13.5" customHeight="1">
      <c r="A7" s="20"/>
      <c r="B7" s="4"/>
      <c r="C7" s="21"/>
      <c r="D7" s="4"/>
      <c r="E7" s="5"/>
      <c r="F7" s="5"/>
    </row>
    <row r="8" spans="1:7" ht="12.75" customHeight="1">
      <c r="A8" s="22" t="s">
        <v>6</v>
      </c>
      <c r="B8" s="23"/>
      <c r="C8" s="24" t="str">
        <f>IFERROR(VLOOKUP(CalcAux!B10,CalcAux!B3:D7,CalcAux!B11,1),"")</f>
        <v/>
      </c>
      <c r="D8" s="25" t="s">
        <v>7</v>
      </c>
      <c r="E8" s="26" t="s">
        <v>8</v>
      </c>
      <c r="F8" s="5"/>
    </row>
    <row r="9" spans="1:7" ht="37.5" customHeight="1">
      <c r="A9" s="27"/>
      <c r="B9" s="28"/>
      <c r="C9" s="29"/>
      <c r="D9" s="30"/>
      <c r="E9" s="5"/>
      <c r="F9" s="5"/>
      <c r="G9" s="31"/>
    </row>
    <row r="10" spans="1:7" ht="30" customHeight="1">
      <c r="A10" s="32" t="s">
        <v>9</v>
      </c>
      <c r="B10" s="33">
        <f>'Proyecto de Equipamiento'!F21+'Proyecto de Asist. Tec. y Capac'!F18+'Proyecto de Creación o Consolid'!F16+'Proyecto Desarrollo Asociativo '!F23+B15</f>
        <v>11000000</v>
      </c>
      <c r="C10" s="34"/>
      <c r="D10" s="35"/>
      <c r="E10" s="36"/>
      <c r="F10" s="5"/>
      <c r="G10" s="31"/>
    </row>
    <row r="11" spans="1:7" ht="29.25" customHeight="1">
      <c r="A11" s="37" t="s">
        <v>10</v>
      </c>
      <c r="B11" s="38">
        <f>'Proyecto de Equipamiento'!F21+'Proyecto de Asist. Tec. y Capac'!F18+'Proyecto de Creación o Consolid'!F16+'Proyecto Desarrollo Asociativo '!F23</f>
        <v>11000000</v>
      </c>
      <c r="C11" s="39" t="str">
        <f>IF(CalcAux!B12&gt;B12,"Reduciendo a $"&amp;VALUE(CalcAux!B12)&amp;" recibe más ANR"," ")</f>
        <v xml:space="preserve"> </v>
      </c>
      <c r="D11" s="40"/>
      <c r="E11" s="41"/>
      <c r="F11" s="5"/>
    </row>
    <row r="12" spans="1:7" ht="28.5" customHeight="1">
      <c r="A12" s="37" t="s">
        <v>11</v>
      </c>
      <c r="B12" s="42" t="str">
        <f>IFERROR(IF(MIN(50000000,B10*C8,B11)&lt;10000000,"El ANR es $ "&amp;MIN(50000000,B10*C8,B11)&amp;" y debe ser mayor a $ 10 millones",MIN(50000000,B10*C8,B11)),"")</f>
        <v/>
      </c>
      <c r="C12" s="43">
        <f>IFERROR(B12/B11,0)</f>
        <v>0</v>
      </c>
      <c r="D12" s="44" t="s">
        <v>12</v>
      </c>
      <c r="E12" s="41"/>
      <c r="F12" s="5"/>
    </row>
    <row r="13" spans="1:7" ht="29.25" hidden="1" customHeight="1">
      <c r="A13" s="45" t="s">
        <v>13</v>
      </c>
      <c r="B13" s="46">
        <f>('Proyecto de Equipamiento'!F13+'Proyecto de Equipamiento'!F14+'Proyecto de Equipamiento'!F15+'Proyecto de Equipamiento'!F16+'Proyecto de Asist. Tec. y Capac'!F15)*C12</f>
        <v>0</v>
      </c>
      <c r="C13" s="47"/>
      <c r="D13" s="47"/>
      <c r="E13" s="48"/>
      <c r="F13" s="5"/>
    </row>
    <row r="14" spans="1:7" ht="33.75" hidden="1" customHeight="1">
      <c r="A14" s="37" t="s">
        <v>14</v>
      </c>
      <c r="B14" s="38">
        <f>IFERROR(B12-B13,0)</f>
        <v>0</v>
      </c>
      <c r="C14" s="47"/>
      <c r="D14" s="47"/>
      <c r="E14" s="48"/>
      <c r="F14" s="5"/>
    </row>
    <row r="15" spans="1:7" ht="27.75" customHeight="1">
      <c r="A15" s="37" t="s">
        <v>15</v>
      </c>
      <c r="B15" s="33">
        <f>'Otros Gastos de Contraparte del'!F22</f>
        <v>0</v>
      </c>
      <c r="C15" s="49">
        <f>IFERROR(B15/B10,"")</f>
        <v>0</v>
      </c>
      <c r="D15" s="50"/>
      <c r="E15" s="41"/>
      <c r="F15" s="5"/>
    </row>
    <row r="16" spans="1:7" ht="29.25" customHeight="1">
      <c r="A16" s="37" t="s">
        <v>16</v>
      </c>
      <c r="B16" s="33" t="str">
        <f>IFERROR(B10-B12,"")</f>
        <v/>
      </c>
      <c r="C16" s="143" t="str">
        <f>IF(B15&lt;B16,"Los gastos de contraparte que usted declaró son de $"&amp;B15&amp;". Este monto es inferior al saldo que deberá afrontar de $"&amp;B16&amp;".","OK")</f>
        <v>Los gastos de contraparte que usted declaró son de $0. Este monto es inferior al saldo que deberá afrontar de $.</v>
      </c>
      <c r="D16" s="144"/>
      <c r="E16" s="145"/>
      <c r="F16" s="5"/>
    </row>
    <row r="17" spans="1:6" ht="50.25" customHeight="1">
      <c r="A17" s="51" t="s">
        <v>17</v>
      </c>
      <c r="B17" s="52"/>
      <c r="C17" s="53"/>
      <c r="D17" s="54"/>
      <c r="E17" s="5"/>
      <c r="F17" s="5"/>
    </row>
    <row r="18" spans="1:6" ht="21" customHeight="1">
      <c r="A18" s="55" t="s">
        <v>18</v>
      </c>
      <c r="B18" s="56" t="s">
        <v>19</v>
      </c>
      <c r="C18" s="57">
        <f>'Proyecto de Equipamiento'!F21</f>
        <v>11000000</v>
      </c>
      <c r="D18" s="54"/>
      <c r="E18" s="5"/>
      <c r="F18" s="5"/>
    </row>
    <row r="19" spans="1:6" ht="21.75" customHeight="1">
      <c r="A19" s="55" t="s">
        <v>20</v>
      </c>
      <c r="B19" s="56" t="s">
        <v>19</v>
      </c>
      <c r="C19" s="57">
        <f>'Proyecto de Asist. Tec. y Capac'!F18</f>
        <v>0</v>
      </c>
      <c r="D19" s="54"/>
      <c r="E19" s="5"/>
      <c r="F19" s="5"/>
    </row>
    <row r="20" spans="1:6" ht="22.5" customHeight="1">
      <c r="A20" s="58" t="s">
        <v>21</v>
      </c>
      <c r="B20" s="56" t="s">
        <v>19</v>
      </c>
      <c r="C20" s="57">
        <f>'Proyecto de Creación o Consolid'!F16</f>
        <v>0</v>
      </c>
      <c r="D20" s="54"/>
      <c r="E20" s="5"/>
      <c r="F20" s="5"/>
    </row>
    <row r="21" spans="1:6" ht="24.75" customHeight="1">
      <c r="A21" s="59" t="s">
        <v>22</v>
      </c>
      <c r="B21" s="56" t="s">
        <v>19</v>
      </c>
      <c r="C21" s="60">
        <f>'Proyecto Desarrollo Asociativo '!F23</f>
        <v>0</v>
      </c>
      <c r="D21" s="5"/>
      <c r="E21" s="5"/>
      <c r="F21" s="5"/>
    </row>
    <row r="22" spans="1:6" ht="12" customHeight="1"/>
    <row r="23" spans="1:6" ht="12" customHeight="1"/>
    <row r="24" spans="1:6" ht="12" customHeight="1"/>
    <row r="25" spans="1:6" ht="12" customHeight="1"/>
    <row r="26" spans="1:6" ht="12" customHeight="1"/>
    <row r="27" spans="1:6" ht="12" customHeight="1"/>
    <row r="28" spans="1:6" ht="12" customHeight="1"/>
    <row r="29" spans="1:6" ht="12" customHeight="1"/>
    <row r="30" spans="1:6" ht="12" customHeight="1"/>
    <row r="31" spans="1:6" ht="12" customHeight="1"/>
    <row r="32" spans="1:6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C16:E16"/>
  </mergeCells>
  <conditionalFormatting sqref="B8:C8">
    <cfRule type="colorScale" priority="1">
      <colorScale>
        <cfvo type="min"/>
        <cfvo type="max"/>
        <color rgb="FF57BB8A"/>
        <color rgb="FFFFFFFF"/>
      </colorScale>
    </cfRule>
  </conditionalFormatting>
  <conditionalFormatting sqref="B8">
    <cfRule type="expression" dxfId="1" priority="2">
      <formula>LEN(TRIM(B8))&gt;0</formula>
    </cfRule>
  </conditionalFormatting>
  <conditionalFormatting sqref="B10:B16">
    <cfRule type="cellIs" dxfId="0" priority="3" operator="equal">
      <formula>0</formula>
    </cfRule>
  </conditionalFormatting>
  <dataValidations count="1">
    <dataValidation type="list" allowBlank="1" showInputMessage="1" showErrorMessage="1" prompt="Seleccione (Si/No)" sqref="B8">
      <formula1>"Si,No"</formula1>
    </dataValidation>
  </dataValidations>
  <pageMargins left="1.05277777777778" right="1.05277777777778" top="0.78749999999999998" bottom="0.78749999999999998" header="0" footer="0"/>
  <pageSetup fitToHeight="0" orientation="landscape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4.42578125" defaultRowHeight="15" customHeight="1"/>
  <cols>
    <col min="1" max="1" width="17.5703125" customWidth="1"/>
    <col min="2" max="6" width="14.42578125" customWidth="1"/>
    <col min="7" max="7" width="13.28515625" customWidth="1"/>
    <col min="8" max="26" width="9.140625" customWidth="1"/>
  </cols>
  <sheetData>
    <row r="1" spans="1:7" ht="15" customHeight="1">
      <c r="A1" s="53"/>
      <c r="B1" s="53"/>
      <c r="C1" s="53" t="s">
        <v>23</v>
      </c>
      <c r="D1" s="53" t="s">
        <v>24</v>
      </c>
    </row>
    <row r="2" spans="1:7" ht="15" customHeight="1">
      <c r="A2" s="61">
        <v>1</v>
      </c>
      <c r="B2" s="62">
        <v>1</v>
      </c>
      <c r="C2" s="63"/>
      <c r="D2" s="63"/>
    </row>
    <row r="3" spans="1:7" ht="15" customHeight="1">
      <c r="A3" s="61">
        <v>10000000</v>
      </c>
      <c r="B3" s="62">
        <v>2</v>
      </c>
      <c r="C3" s="63">
        <v>0.9</v>
      </c>
      <c r="D3" s="63">
        <v>1</v>
      </c>
      <c r="F3" s="64">
        <f>MIN(50000000,'Resumen '!$B$10*C3,$A3+9999999)</f>
        <v>9900000</v>
      </c>
      <c r="G3" s="64">
        <f>MIN(50000000,'Resumen '!$B$10*D3,$A3+9999999)</f>
        <v>11000000</v>
      </c>
    </row>
    <row r="4" spans="1:7" ht="15" customHeight="1">
      <c r="A4" s="61">
        <v>10000001</v>
      </c>
      <c r="B4" s="62">
        <v>3</v>
      </c>
      <c r="C4" s="63">
        <v>0.8</v>
      </c>
      <c r="D4" s="63">
        <v>0.9</v>
      </c>
      <c r="F4" s="64">
        <f>MIN(50000000,'Resumen '!$B$10*C4,$A4+9999999)</f>
        <v>8800000</v>
      </c>
      <c r="G4" s="64">
        <f>MIN(50000000,'Resumen '!$B$10*D4,$A4+9999999)</f>
        <v>9900000</v>
      </c>
    </row>
    <row r="5" spans="1:7" ht="15" customHeight="1">
      <c r="A5" s="61">
        <v>20000001</v>
      </c>
      <c r="B5" s="62">
        <v>4</v>
      </c>
      <c r="C5" s="63">
        <v>0.7</v>
      </c>
      <c r="D5" s="63">
        <v>0.85</v>
      </c>
      <c r="F5" s="64">
        <f>MIN(50000000,'Resumen '!$B$10*C5,$A5+9999999)</f>
        <v>7699999.9999999991</v>
      </c>
      <c r="G5" s="64">
        <f>MIN(50000000,'Resumen '!$B$10*D5,$A5+9999999)</f>
        <v>9350000</v>
      </c>
    </row>
    <row r="6" spans="1:7" ht="15" customHeight="1">
      <c r="A6" s="61">
        <v>30000001</v>
      </c>
      <c r="B6" s="62">
        <v>5</v>
      </c>
      <c r="C6" s="63">
        <v>0.6</v>
      </c>
      <c r="D6" s="63">
        <v>0.65</v>
      </c>
      <c r="F6" s="64">
        <f>MIN(50000000,'Resumen '!$B$10*C6,$A6+9999999)</f>
        <v>6600000</v>
      </c>
      <c r="G6" s="64">
        <f>MIN(50000000,'Resumen '!$B$10*D6,$A6+9999999)</f>
        <v>7150000</v>
      </c>
    </row>
    <row r="7" spans="1:7" ht="15" customHeight="1">
      <c r="A7" s="61">
        <v>40000001</v>
      </c>
      <c r="B7" s="5">
        <v>6</v>
      </c>
      <c r="C7" s="63">
        <v>0.5</v>
      </c>
      <c r="D7" s="63">
        <v>0.5</v>
      </c>
      <c r="F7" s="64">
        <f>MIN(50000000,'Resumen '!$B$10*C7,$A7+9999999)</f>
        <v>5500000</v>
      </c>
      <c r="G7" s="64">
        <f>MIN(50000000,'Resumen '!$B$10*D7,$A7+9999999)</f>
        <v>5500000</v>
      </c>
    </row>
    <row r="8" spans="1:7" ht="12.75" customHeight="1"/>
    <row r="9" spans="1:7" ht="12.75" customHeight="1"/>
    <row r="10" spans="1:7" ht="15" customHeight="1">
      <c r="A10" s="5" t="s">
        <v>25</v>
      </c>
      <c r="B10" s="5">
        <f>MATCH('Resumen '!B11,A2:A7)</f>
        <v>3</v>
      </c>
    </row>
    <row r="11" spans="1:7" ht="15" customHeight="1">
      <c r="B11" s="5">
        <f>IF('Resumen '!B8="Si",3,IF('Resumen '!B8="No",2,4))</f>
        <v>4</v>
      </c>
    </row>
    <row r="12" spans="1:7" ht="12.75" customHeight="1">
      <c r="A12" s="65" t="s">
        <v>26</v>
      </c>
      <c r="B12" s="66">
        <f>IF(B11=3,MAX(G3:G7),MAX(F3:F7))</f>
        <v>9900000</v>
      </c>
    </row>
    <row r="13" spans="1:7" ht="12.75" customHeight="1"/>
    <row r="14" spans="1:7" ht="12.75" customHeight="1"/>
    <row r="15" spans="1:7" ht="12.75" customHeight="1"/>
    <row r="16" spans="1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tabSelected="1" topLeftCell="B14" workbookViewId="0">
      <selection activeCell="F16" sqref="F16"/>
    </sheetView>
  </sheetViews>
  <sheetFormatPr baseColWidth="10" defaultColWidth="14.42578125" defaultRowHeight="15" customHeight="1"/>
  <cols>
    <col min="1" max="1" width="54.140625" customWidth="1"/>
    <col min="2" max="2" width="37.85546875" customWidth="1"/>
    <col min="3" max="3" width="13.28515625" customWidth="1"/>
    <col min="4" max="4" width="35" customWidth="1"/>
    <col min="5" max="6" width="30.140625" customWidth="1"/>
    <col min="7" max="7" width="19.5703125" customWidth="1"/>
    <col min="8" max="8" width="11.5703125" customWidth="1"/>
    <col min="9" max="26" width="9.140625" customWidth="1"/>
  </cols>
  <sheetData>
    <row r="1" spans="1:8" ht="36" customHeight="1">
      <c r="A1" s="1"/>
      <c r="B1" s="2" t="s">
        <v>0</v>
      </c>
      <c r="C1" s="3"/>
      <c r="D1" s="67"/>
      <c r="E1" s="67"/>
      <c r="F1" s="67"/>
      <c r="G1" s="67"/>
    </row>
    <row r="2" spans="1:8" ht="32.25" customHeight="1">
      <c r="A2" s="6"/>
      <c r="B2" s="7" t="s">
        <v>1</v>
      </c>
      <c r="C2" s="3"/>
      <c r="D2" s="4"/>
      <c r="E2" s="4"/>
      <c r="F2" s="4"/>
      <c r="G2" s="4"/>
    </row>
    <row r="3" spans="1:8" ht="12" customHeight="1">
      <c r="A3" s="67"/>
      <c r="B3" s="68"/>
      <c r="C3" s="3"/>
      <c r="D3" s="4"/>
      <c r="E3" s="4"/>
      <c r="F3" s="4"/>
      <c r="G3" s="4"/>
    </row>
    <row r="4" spans="1:8" ht="35.25" customHeight="1">
      <c r="A4" s="69"/>
      <c r="B4" s="9" t="s">
        <v>27</v>
      </c>
      <c r="C4" s="70"/>
      <c r="D4" s="10"/>
      <c r="E4" s="11"/>
      <c r="F4" s="11"/>
      <c r="G4" s="11"/>
      <c r="H4" s="12"/>
    </row>
    <row r="5" spans="1:8" ht="12" customHeight="1">
      <c r="A5" s="21"/>
      <c r="B5" s="71"/>
      <c r="C5" s="71"/>
      <c r="D5" s="53"/>
      <c r="E5" s="54"/>
      <c r="F5" s="54"/>
      <c r="G5" s="72"/>
    </row>
    <row r="6" spans="1:8" ht="12.75" customHeight="1">
      <c r="A6" s="146"/>
      <c r="B6" s="147"/>
      <c r="C6" s="147"/>
      <c r="D6" s="147"/>
      <c r="E6" s="147"/>
      <c r="F6" s="147"/>
      <c r="G6" s="147"/>
    </row>
    <row r="7" spans="1:8" ht="12" customHeight="1">
      <c r="A7" s="73"/>
      <c r="B7" s="74"/>
      <c r="C7" s="75"/>
      <c r="D7" s="76"/>
      <c r="E7" s="76"/>
      <c r="F7" s="76"/>
      <c r="G7" s="77"/>
    </row>
    <row r="8" spans="1:8" ht="26.25" customHeight="1">
      <c r="A8" s="78" t="s">
        <v>28</v>
      </c>
      <c r="B8" s="79" t="s">
        <v>4</v>
      </c>
      <c r="C8" s="76"/>
      <c r="D8" s="76"/>
      <c r="E8" s="76"/>
      <c r="F8" s="76"/>
      <c r="G8" s="77"/>
    </row>
    <row r="9" spans="1:8" ht="21.75" customHeight="1">
      <c r="A9" s="80" t="s">
        <v>29</v>
      </c>
      <c r="B9" s="81">
        <f>F21</f>
        <v>11000000</v>
      </c>
      <c r="C9" s="82"/>
      <c r="D9" s="76"/>
      <c r="E9" s="76"/>
      <c r="F9" s="76"/>
      <c r="G9" s="77"/>
    </row>
    <row r="10" spans="1:8" ht="12" customHeight="1">
      <c r="A10" s="83"/>
      <c r="B10" s="84"/>
      <c r="C10" s="84"/>
      <c r="D10" s="76"/>
      <c r="E10" s="76"/>
      <c r="F10" s="76"/>
      <c r="G10" s="77"/>
    </row>
    <row r="11" spans="1:8" ht="12" customHeight="1">
      <c r="A11" s="85"/>
      <c r="B11" s="76"/>
      <c r="C11" s="76"/>
      <c r="D11" s="76"/>
      <c r="E11" s="76"/>
      <c r="F11" s="76"/>
      <c r="G11" s="77"/>
    </row>
    <row r="12" spans="1:8" ht="54.75" customHeight="1">
      <c r="A12" s="86" t="s">
        <v>30</v>
      </c>
      <c r="B12" s="87" t="s">
        <v>31</v>
      </c>
      <c r="C12" s="87" t="s">
        <v>32</v>
      </c>
      <c r="D12" s="88" t="s">
        <v>33</v>
      </c>
      <c r="E12" s="88" t="s">
        <v>34</v>
      </c>
      <c r="F12" s="88" t="s">
        <v>35</v>
      </c>
      <c r="G12" s="77"/>
    </row>
    <row r="13" spans="1:8" ht="95.25" customHeight="1">
      <c r="A13" s="89" t="s">
        <v>36</v>
      </c>
      <c r="B13" s="90"/>
      <c r="C13" s="90"/>
      <c r="D13" s="90"/>
      <c r="E13" s="91"/>
      <c r="F13" s="92">
        <v>10000000</v>
      </c>
      <c r="G13" s="93"/>
    </row>
    <row r="14" spans="1:8" ht="139.5" customHeight="1">
      <c r="A14" s="89" t="s">
        <v>37</v>
      </c>
      <c r="B14" s="90"/>
      <c r="C14" s="90"/>
      <c r="D14" s="90"/>
      <c r="E14" s="91"/>
      <c r="F14" s="91"/>
      <c r="G14" s="77"/>
    </row>
    <row r="15" spans="1:8" ht="103.5" customHeight="1">
      <c r="A15" s="89" t="s">
        <v>38</v>
      </c>
      <c r="B15" s="90"/>
      <c r="C15" s="90"/>
      <c r="D15" s="90"/>
      <c r="E15" s="91"/>
      <c r="F15" s="91"/>
      <c r="G15" s="93"/>
    </row>
    <row r="16" spans="1:8" ht="76.5" customHeight="1">
      <c r="A16" s="89" t="s">
        <v>39</v>
      </c>
      <c r="B16" s="90"/>
      <c r="C16" s="90"/>
      <c r="D16" s="90"/>
      <c r="E16" s="91"/>
      <c r="F16" s="91">
        <v>1000000</v>
      </c>
      <c r="G16" s="94" t="str">
        <f>IF(F16&gt;(F21*0.15),"X: El monto no puede ser superior al 15% del proyecto de Equipamiento","OK")</f>
        <v>OK</v>
      </c>
      <c r="H16" s="40" t="str">
        <f>IF(E16&gt;((F13+F14)),"X: El monto no puede ser superior a la suma del los montos destinados a Adquisición de máquinas + Equipamiento informático","")</f>
        <v/>
      </c>
    </row>
    <row r="17" spans="1:8" ht="86.25" customHeight="1">
      <c r="A17" s="89" t="s">
        <v>40</v>
      </c>
      <c r="B17" s="90"/>
      <c r="C17" s="90"/>
      <c r="D17" s="90"/>
      <c r="E17" s="91"/>
      <c r="F17" s="91"/>
      <c r="G17" s="94" t="str">
        <f>IF(F17&gt;((F18+F15)*0.05),"X: El monto no puede ser superior al 5% del gasto en obra civil, refacciones y materiales","OK")</f>
        <v>OK</v>
      </c>
    </row>
    <row r="18" spans="1:8" ht="110.25" customHeight="1">
      <c r="A18" s="89" t="s">
        <v>41</v>
      </c>
      <c r="B18" s="90"/>
      <c r="C18" s="90"/>
      <c r="D18" s="90"/>
      <c r="E18" s="91"/>
      <c r="F18" s="91"/>
      <c r="G18" s="94" t="str">
        <f>IF(F18&gt;(F21*0.6),"X: El monto no puede ser superior al 60% del Proyecto de Equipamiento","OK")</f>
        <v>OK</v>
      </c>
      <c r="H18" s="84"/>
    </row>
    <row r="19" spans="1:8" ht="153" customHeight="1">
      <c r="A19" s="89" t="s">
        <v>42</v>
      </c>
      <c r="B19" s="90"/>
      <c r="C19" s="90"/>
      <c r="D19" s="90"/>
      <c r="E19" s="91"/>
      <c r="F19" s="91"/>
      <c r="G19" s="94" t="str">
        <f>IF(F19&gt;((F13+F14)*0.1),"X: El monto no puede ser superior al 10% de Adquisición de máquinas + Equipamiento informático","OK")</f>
        <v>OK</v>
      </c>
      <c r="H19" s="95" t="str">
        <f>IF((F19&gt;1000000),"X: El monto no puede ser superior a $1.000.000","")</f>
        <v/>
      </c>
    </row>
    <row r="20" spans="1:8" ht="57" customHeight="1">
      <c r="A20" s="89" t="s">
        <v>43</v>
      </c>
      <c r="B20" s="90"/>
      <c r="C20" s="90"/>
      <c r="D20" s="90"/>
      <c r="E20" s="96"/>
      <c r="F20" s="97"/>
      <c r="G20" s="98"/>
      <c r="H20" s="84"/>
    </row>
    <row r="21" spans="1:8" ht="30" customHeight="1">
      <c r="A21" s="99"/>
      <c r="B21" s="76"/>
      <c r="C21" s="100"/>
      <c r="D21" s="101"/>
      <c r="E21" s="101" t="s">
        <v>44</v>
      </c>
      <c r="F21" s="102">
        <f>SUM(F13:F20)</f>
        <v>11000000</v>
      </c>
      <c r="G21" s="77"/>
    </row>
    <row r="22" spans="1:8" ht="39" customHeight="1">
      <c r="A22" s="103"/>
      <c r="B22" s="76"/>
      <c r="C22" s="76"/>
      <c r="D22" s="76"/>
      <c r="E22" s="5"/>
      <c r="F22" s="5"/>
      <c r="G22" s="77"/>
    </row>
    <row r="23" spans="1:8" ht="19.5" customHeight="1">
      <c r="A23" s="104" t="s">
        <v>45</v>
      </c>
      <c r="B23" s="105"/>
      <c r="C23" s="105"/>
      <c r="D23" s="105"/>
      <c r="E23" s="106"/>
      <c r="F23" s="106"/>
      <c r="G23" s="72"/>
    </row>
    <row r="24" spans="1:8" ht="24.75" customHeight="1">
      <c r="A24" s="107" t="s">
        <v>46</v>
      </c>
      <c r="B24" s="106"/>
      <c r="C24" s="106"/>
      <c r="D24" s="106"/>
      <c r="E24" s="106"/>
      <c r="F24" s="106"/>
      <c r="G24" s="72"/>
    </row>
    <row r="25" spans="1:8" ht="12" customHeight="1"/>
    <row r="26" spans="1:8" ht="12" customHeight="1"/>
    <row r="27" spans="1:8" ht="12" customHeight="1"/>
    <row r="28" spans="1:8" ht="12" customHeight="1"/>
    <row r="29" spans="1:8" ht="12" customHeight="1"/>
    <row r="30" spans="1:8" ht="12" customHeight="1"/>
    <row r="31" spans="1:8" ht="12" customHeight="1"/>
    <row r="32" spans="1:8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6:G6"/>
  </mergeCells>
  <pageMargins left="0.78749999999999998" right="0.78749999999999998" top="1.05277777777778" bottom="1.05277777777778" header="0" footer="0"/>
  <pageSetup fitToHeight="0" orientation="landscape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workbookViewId="0"/>
  </sheetViews>
  <sheetFormatPr baseColWidth="10" defaultColWidth="14.42578125" defaultRowHeight="15" customHeight="1"/>
  <cols>
    <col min="1" max="1" width="58.140625" customWidth="1"/>
    <col min="2" max="2" width="32.140625" customWidth="1"/>
    <col min="3" max="4" width="31.42578125" customWidth="1"/>
    <col min="5" max="6" width="29.5703125" customWidth="1"/>
    <col min="7" max="7" width="21" customWidth="1"/>
    <col min="8" max="8" width="11.5703125" customWidth="1"/>
    <col min="9" max="26" width="9.140625" customWidth="1"/>
  </cols>
  <sheetData>
    <row r="1" spans="1:8" ht="39" customHeight="1">
      <c r="A1" s="1"/>
      <c r="B1" s="2" t="s">
        <v>0</v>
      </c>
      <c r="C1" s="3"/>
      <c r="D1" s="67"/>
      <c r="E1" s="67"/>
      <c r="F1" s="67"/>
      <c r="G1" s="67"/>
    </row>
    <row r="2" spans="1:8" ht="30" customHeight="1">
      <c r="A2" s="6"/>
      <c r="B2" s="7" t="s">
        <v>1</v>
      </c>
      <c r="C2" s="3"/>
      <c r="D2" s="4"/>
      <c r="E2" s="4"/>
      <c r="F2" s="4"/>
      <c r="G2" s="4"/>
    </row>
    <row r="3" spans="1:8" ht="12" customHeight="1">
      <c r="A3" s="67"/>
      <c r="B3" s="68"/>
      <c r="C3" s="3"/>
      <c r="D3" s="4"/>
      <c r="E3" s="4"/>
      <c r="F3" s="4"/>
      <c r="G3" s="4"/>
    </row>
    <row r="4" spans="1:8" ht="30.75" customHeight="1">
      <c r="A4" s="69"/>
      <c r="B4" s="9" t="s">
        <v>47</v>
      </c>
      <c r="C4" s="70"/>
      <c r="D4" s="10"/>
      <c r="E4" s="11"/>
      <c r="F4" s="11"/>
      <c r="G4" s="11"/>
    </row>
    <row r="5" spans="1:8" ht="12" customHeight="1">
      <c r="A5" s="21"/>
      <c r="B5" s="71"/>
      <c r="C5" s="71"/>
      <c r="D5" s="53"/>
      <c r="E5" s="54"/>
      <c r="F5" s="54"/>
      <c r="G5" s="72"/>
    </row>
    <row r="6" spans="1:8" ht="3" customHeight="1">
      <c r="A6" s="148"/>
      <c r="B6" s="149"/>
      <c r="C6" s="149"/>
      <c r="D6" s="149"/>
      <c r="E6" s="149"/>
      <c r="F6" s="149"/>
      <c r="G6" s="150"/>
    </row>
    <row r="7" spans="1:8" ht="27" customHeight="1">
      <c r="A7" s="108" t="s">
        <v>48</v>
      </c>
      <c r="B7" s="109" t="s">
        <v>4</v>
      </c>
      <c r="C7" s="76"/>
      <c r="D7" s="76"/>
      <c r="E7" s="76"/>
      <c r="F7" s="76"/>
      <c r="G7" s="110"/>
    </row>
    <row r="8" spans="1:8" ht="24" customHeight="1">
      <c r="A8" s="111" t="s">
        <v>29</v>
      </c>
      <c r="B8" s="112">
        <f>F18</f>
        <v>0</v>
      </c>
      <c r="C8" s="113"/>
      <c r="D8" s="76"/>
      <c r="E8" s="76"/>
      <c r="F8" s="76"/>
      <c r="G8" s="110"/>
    </row>
    <row r="9" spans="1:8" ht="12" customHeight="1">
      <c r="A9" s="83"/>
      <c r="B9" s="84"/>
      <c r="C9" s="84"/>
      <c r="D9" s="76"/>
      <c r="E9" s="76"/>
      <c r="F9" s="76"/>
      <c r="G9" s="110"/>
    </row>
    <row r="10" spans="1:8" ht="12" customHeight="1">
      <c r="A10" s="85"/>
      <c r="B10" s="76"/>
      <c r="C10" s="76"/>
      <c r="D10" s="76"/>
      <c r="E10" s="76"/>
      <c r="F10" s="76"/>
      <c r="G10" s="110"/>
    </row>
    <row r="11" spans="1:8" ht="64.5" customHeight="1">
      <c r="A11" s="86" t="s">
        <v>30</v>
      </c>
      <c r="B11" s="87" t="s">
        <v>31</v>
      </c>
      <c r="C11" s="87" t="s">
        <v>32</v>
      </c>
      <c r="D11" s="88" t="s">
        <v>33</v>
      </c>
      <c r="E11" s="88" t="s">
        <v>34</v>
      </c>
      <c r="F11" s="88" t="s">
        <v>35</v>
      </c>
      <c r="G11" s="110"/>
    </row>
    <row r="12" spans="1:8" ht="120" customHeight="1">
      <c r="A12" s="114" t="s">
        <v>49</v>
      </c>
      <c r="B12" s="90"/>
      <c r="C12" s="90"/>
      <c r="D12" s="90"/>
      <c r="E12" s="115"/>
      <c r="F12" s="115"/>
      <c r="G12" s="116" t="str">
        <f>IF(F12&gt;(6000000),"El monto no puede ser superior a $6.000.000","OK")</f>
        <v>OK</v>
      </c>
    </row>
    <row r="13" spans="1:8" ht="102" customHeight="1">
      <c r="A13" s="117" t="s">
        <v>50</v>
      </c>
      <c r="B13" s="90"/>
      <c r="C13" s="90"/>
      <c r="D13" s="90"/>
      <c r="E13" s="115"/>
      <c r="F13" s="115"/>
      <c r="G13" s="118"/>
    </row>
    <row r="14" spans="1:8" ht="110.25" customHeight="1">
      <c r="A14" s="119" t="s">
        <v>51</v>
      </c>
      <c r="B14" s="90"/>
      <c r="C14" s="90"/>
      <c r="D14" s="90"/>
      <c r="E14" s="115"/>
      <c r="F14" s="115"/>
      <c r="G14" s="116" t="str">
        <f>IF(F14&gt;(2000000),"El monto no puede ser superior a $2.000.000","OK")</f>
        <v>OK</v>
      </c>
      <c r="H14" s="120"/>
    </row>
    <row r="15" spans="1:8" ht="97.5" customHeight="1">
      <c r="A15" s="89" t="s">
        <v>52</v>
      </c>
      <c r="B15" s="90"/>
      <c r="C15" s="90"/>
      <c r="D15" s="90"/>
      <c r="E15" s="115"/>
      <c r="F15" s="115"/>
      <c r="G15" s="116" t="str">
        <f>IF(F15&gt;(F18*0.15),"¡El monto no puede superar el 15% del proyecto","OK")</f>
        <v>OK</v>
      </c>
      <c r="H15" s="53"/>
    </row>
    <row r="16" spans="1:8" ht="84" customHeight="1">
      <c r="A16" s="89" t="s">
        <v>53</v>
      </c>
      <c r="B16" s="90"/>
      <c r="C16" s="90"/>
      <c r="D16" s="90"/>
      <c r="E16" s="115"/>
      <c r="F16" s="115"/>
      <c r="G16" s="94" t="str">
        <f>IF(F16&gt;(F18*0.2),"X: El monto no puede ser superior al 20% del proyecto","OK")</f>
        <v>OK</v>
      </c>
      <c r="H16" s="53"/>
    </row>
    <row r="17" spans="1:7" ht="78" customHeight="1">
      <c r="A17" s="89" t="s">
        <v>54</v>
      </c>
      <c r="B17" s="90"/>
      <c r="C17" s="90"/>
      <c r="D17" s="90"/>
      <c r="E17" s="115"/>
      <c r="F17" s="115"/>
      <c r="G17" s="121"/>
    </row>
    <row r="18" spans="1:7" ht="24" customHeight="1">
      <c r="A18" s="85"/>
      <c r="B18" s="76"/>
      <c r="C18" s="76"/>
      <c r="D18" s="101"/>
      <c r="E18" s="101" t="s">
        <v>44</v>
      </c>
      <c r="F18" s="122">
        <f>(SUM(F12:F17))</f>
        <v>0</v>
      </c>
      <c r="G18" s="77"/>
    </row>
    <row r="19" spans="1:7" ht="12" customHeight="1">
      <c r="A19" s="5"/>
      <c r="B19" s="5"/>
      <c r="C19" s="5"/>
      <c r="D19" s="5"/>
      <c r="E19" s="5"/>
      <c r="F19" s="5"/>
      <c r="G19" s="72"/>
    </row>
    <row r="20" spans="1:7" ht="18" customHeight="1">
      <c r="A20" s="123"/>
      <c r="B20" s="5"/>
      <c r="C20" s="5"/>
      <c r="D20" s="5"/>
      <c r="E20" s="5"/>
      <c r="F20" s="5"/>
      <c r="G20" s="72"/>
    </row>
    <row r="21" spans="1:7" ht="17.25" customHeight="1">
      <c r="A21" s="124"/>
      <c r="B21" s="5"/>
      <c r="C21" s="5"/>
      <c r="D21" s="5"/>
      <c r="E21" s="5"/>
      <c r="F21" s="5"/>
      <c r="G21" s="72"/>
    </row>
    <row r="22" spans="1:7" ht="12" customHeight="1"/>
    <row r="23" spans="1:7" ht="12" customHeight="1"/>
    <row r="24" spans="1:7" ht="12" customHeight="1"/>
    <row r="25" spans="1:7" ht="12" customHeight="1"/>
    <row r="26" spans="1:7" ht="12" customHeight="1"/>
    <row r="27" spans="1:7" ht="12" customHeight="1"/>
    <row r="28" spans="1:7" ht="12" customHeight="1"/>
    <row r="29" spans="1:7" ht="12" customHeight="1"/>
    <row r="30" spans="1:7" ht="12" customHeight="1"/>
    <row r="31" spans="1:7" ht="12" customHeight="1"/>
    <row r="32" spans="1:7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6:G6"/>
  </mergeCells>
  <dataValidations count="1">
    <dataValidation type="decimal" operator="greaterThanOrEqual" allowBlank="1" showInputMessage="1" showErrorMessage="1" prompt="NO INGRESAR DECIMALES_x000a__x000a_DEBE SER N° POSITIVO" sqref="E12:F17">
      <formula1>0</formula1>
    </dataValidation>
  </dataValidations>
  <pageMargins left="1.05277777777778" right="1.05277777777778" top="0.78749999999999998" bottom="0.78749999999999998" header="0" footer="0"/>
  <pageSetup fitToHeight="0" orientation="landscape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workbookViewId="0"/>
  </sheetViews>
  <sheetFormatPr baseColWidth="10" defaultColWidth="14.42578125" defaultRowHeight="15" customHeight="1"/>
  <cols>
    <col min="1" max="1" width="48.42578125" customWidth="1"/>
    <col min="2" max="2" width="48.7109375" customWidth="1"/>
    <col min="3" max="3" width="15.28515625" customWidth="1"/>
    <col min="4" max="4" width="30" customWidth="1"/>
    <col min="5" max="5" width="28.7109375" customWidth="1"/>
    <col min="6" max="6" width="41.42578125" customWidth="1"/>
    <col min="7" max="7" width="19.140625" customWidth="1"/>
    <col min="8" max="8" width="8.7109375" customWidth="1"/>
    <col min="9" max="26" width="9.140625" customWidth="1"/>
  </cols>
  <sheetData>
    <row r="1" spans="1:8" ht="32.25" customHeight="1">
      <c r="A1" s="1"/>
      <c r="B1" s="2" t="s">
        <v>0</v>
      </c>
      <c r="C1" s="4"/>
      <c r="D1" s="67"/>
      <c r="E1" s="67"/>
      <c r="F1" s="67"/>
      <c r="G1" s="67"/>
    </row>
    <row r="2" spans="1:8" ht="28.5" customHeight="1">
      <c r="A2" s="6"/>
      <c r="B2" s="7" t="s">
        <v>1</v>
      </c>
      <c r="C2" s="4"/>
      <c r="D2" s="4"/>
      <c r="E2" s="4"/>
      <c r="F2" s="4"/>
      <c r="G2" s="4"/>
    </row>
    <row r="3" spans="1:8" ht="18" customHeight="1">
      <c r="A3" s="67"/>
      <c r="B3" s="68"/>
      <c r="C3" s="4"/>
      <c r="D3" s="4"/>
      <c r="E3" s="4"/>
      <c r="F3" s="4"/>
      <c r="G3" s="4"/>
    </row>
    <row r="4" spans="1:8" ht="29.25" customHeight="1">
      <c r="A4" s="69"/>
      <c r="B4" s="9" t="s">
        <v>55</v>
      </c>
      <c r="C4" s="11"/>
      <c r="D4" s="10"/>
      <c r="E4" s="11"/>
      <c r="F4" s="11"/>
      <c r="G4" s="11"/>
    </row>
    <row r="5" spans="1:8" ht="15.75" customHeight="1">
      <c r="A5" s="21"/>
      <c r="B5" s="71"/>
      <c r="C5" s="71"/>
      <c r="D5" s="53"/>
      <c r="E5" s="54"/>
      <c r="F5" s="54"/>
      <c r="G5" s="72"/>
    </row>
    <row r="6" spans="1:8" ht="14.25" customHeight="1">
      <c r="A6" s="148"/>
      <c r="B6" s="149"/>
      <c r="C6" s="149"/>
      <c r="D6" s="149"/>
      <c r="E6" s="149"/>
      <c r="F6" s="149"/>
      <c r="G6" s="150"/>
    </row>
    <row r="7" spans="1:8" ht="23.25" customHeight="1">
      <c r="A7" s="108" t="s">
        <v>48</v>
      </c>
      <c r="B7" s="109" t="s">
        <v>4</v>
      </c>
      <c r="C7" s="76"/>
      <c r="D7" s="76"/>
      <c r="E7" s="76"/>
      <c r="F7" s="76"/>
      <c r="G7" s="77"/>
    </row>
    <row r="8" spans="1:8" ht="25.5" customHeight="1">
      <c r="A8" s="111" t="s">
        <v>29</v>
      </c>
      <c r="B8" s="112">
        <f>F16</f>
        <v>0</v>
      </c>
      <c r="C8" s="76"/>
      <c r="D8" s="76"/>
      <c r="E8" s="76"/>
      <c r="F8" s="76"/>
      <c r="G8" s="77"/>
    </row>
    <row r="9" spans="1:8" ht="12" customHeight="1">
      <c r="A9" s="83"/>
      <c r="B9" s="84"/>
      <c r="C9" s="84"/>
      <c r="D9" s="76"/>
      <c r="E9" s="76"/>
      <c r="F9" s="76"/>
      <c r="G9" s="77"/>
    </row>
    <row r="10" spans="1:8" ht="12" customHeight="1">
      <c r="A10" s="85"/>
      <c r="B10" s="76"/>
      <c r="C10" s="76"/>
      <c r="D10" s="76"/>
      <c r="E10" s="76"/>
      <c r="F10" s="76"/>
      <c r="G10" s="77"/>
    </row>
    <row r="11" spans="1:8" ht="64.5" customHeight="1">
      <c r="A11" s="86" t="s">
        <v>30</v>
      </c>
      <c r="B11" s="87" t="s">
        <v>31</v>
      </c>
      <c r="C11" s="87" t="s">
        <v>32</v>
      </c>
      <c r="D11" s="88" t="s">
        <v>33</v>
      </c>
      <c r="E11" s="88" t="s">
        <v>34</v>
      </c>
      <c r="F11" s="88" t="s">
        <v>35</v>
      </c>
      <c r="G11" s="77"/>
    </row>
    <row r="12" spans="1:8" ht="78" customHeight="1">
      <c r="A12" s="89" t="s">
        <v>56</v>
      </c>
      <c r="B12" s="90"/>
      <c r="C12" s="90"/>
      <c r="D12" s="90"/>
      <c r="E12" s="90"/>
      <c r="F12" s="90"/>
      <c r="G12" s="125" t="str">
        <f>IF(F12&gt;(3000000),"X: El monto para Servicios profesionales no puede ser superior a $3.000.000","OK")</f>
        <v>OK</v>
      </c>
      <c r="H12" s="126"/>
    </row>
    <row r="13" spans="1:8" ht="75" customHeight="1">
      <c r="A13" s="89" t="s">
        <v>54</v>
      </c>
      <c r="B13" s="90"/>
      <c r="C13" s="90"/>
      <c r="D13" s="90"/>
      <c r="E13" s="90"/>
      <c r="F13" s="90"/>
      <c r="G13" s="77"/>
    </row>
    <row r="14" spans="1:8" ht="72.75" customHeight="1">
      <c r="A14" s="89" t="s">
        <v>57</v>
      </c>
      <c r="B14" s="90"/>
      <c r="C14" s="90"/>
      <c r="D14" s="90"/>
      <c r="E14" s="90"/>
      <c r="F14" s="90"/>
      <c r="G14" s="77"/>
    </row>
    <row r="15" spans="1:8" ht="121.5" customHeight="1">
      <c r="A15" s="89" t="s">
        <v>58</v>
      </c>
      <c r="B15" s="90"/>
      <c r="C15" s="90"/>
      <c r="D15" s="90"/>
      <c r="E15" s="90"/>
      <c r="F15" s="90"/>
      <c r="G15" s="77"/>
    </row>
    <row r="16" spans="1:8" ht="24.75" customHeight="1">
      <c r="A16" s="85"/>
      <c r="B16" s="76"/>
      <c r="C16" s="100"/>
      <c r="D16" s="101"/>
      <c r="E16" s="101" t="s">
        <v>44</v>
      </c>
      <c r="F16" s="122">
        <f>SUM(F12:F15)</f>
        <v>0</v>
      </c>
      <c r="G16" s="77"/>
    </row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6:G6"/>
  </mergeCells>
  <pageMargins left="1.05277777777778" right="1.05277777777778" top="0.78749999999999998" bottom="0.78749999999999998" header="0" footer="0"/>
  <pageSetup fitToHeight="0" orientation="landscape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workbookViewId="0"/>
  </sheetViews>
  <sheetFormatPr baseColWidth="10" defaultColWidth="14.42578125" defaultRowHeight="15" customHeight="1"/>
  <cols>
    <col min="1" max="1" width="47.28515625" customWidth="1"/>
    <col min="2" max="2" width="56.28515625" customWidth="1"/>
    <col min="3" max="3" width="13" customWidth="1"/>
    <col min="4" max="4" width="33.42578125" customWidth="1"/>
    <col min="5" max="5" width="33.140625" customWidth="1"/>
    <col min="6" max="6" width="28.42578125" customWidth="1"/>
    <col min="7" max="7" width="19.7109375" customWidth="1"/>
    <col min="8" max="12" width="11.5703125" customWidth="1"/>
    <col min="13" max="26" width="9.140625" customWidth="1"/>
  </cols>
  <sheetData>
    <row r="1" spans="1:12" ht="43.5" customHeight="1">
      <c r="A1" s="1"/>
      <c r="B1" s="2" t="s">
        <v>0</v>
      </c>
      <c r="C1" s="3"/>
      <c r="D1" s="67"/>
      <c r="E1" s="67"/>
      <c r="F1" s="67"/>
      <c r="G1" s="67"/>
      <c r="I1" s="151"/>
      <c r="J1" s="152"/>
      <c r="K1" s="153"/>
      <c r="L1" s="127"/>
    </row>
    <row r="2" spans="1:12" ht="36.75" customHeight="1">
      <c r="A2" s="6"/>
      <c r="B2" s="7" t="s">
        <v>1</v>
      </c>
      <c r="C2" s="3"/>
      <c r="D2" s="4"/>
      <c r="E2" s="4"/>
      <c r="F2" s="4"/>
      <c r="G2" s="4"/>
      <c r="I2" s="154"/>
      <c r="J2" s="147"/>
      <c r="K2" s="155"/>
      <c r="L2" s="127"/>
    </row>
    <row r="3" spans="1:12" ht="19.5" customHeight="1">
      <c r="A3" s="67"/>
      <c r="B3" s="68"/>
      <c r="C3" s="3"/>
      <c r="D3" s="4"/>
      <c r="E3" s="4"/>
      <c r="F3" s="4"/>
      <c r="G3" s="4"/>
      <c r="I3" s="154"/>
      <c r="J3" s="147"/>
      <c r="K3" s="155"/>
      <c r="L3" s="127"/>
    </row>
    <row r="4" spans="1:12" ht="30.75" customHeight="1">
      <c r="A4" s="69"/>
      <c r="B4" s="9" t="s">
        <v>59</v>
      </c>
      <c r="C4" s="70"/>
      <c r="D4" s="10"/>
      <c r="E4" s="11"/>
      <c r="F4" s="11"/>
      <c r="G4" s="4"/>
      <c r="I4" s="154"/>
      <c r="J4" s="147"/>
      <c r="K4" s="155"/>
      <c r="L4" s="127"/>
    </row>
    <row r="5" spans="1:12" ht="13.5" customHeight="1">
      <c r="A5" s="21"/>
      <c r="B5" s="71"/>
      <c r="C5" s="71"/>
      <c r="D5" s="53"/>
      <c r="E5" s="54"/>
      <c r="F5" s="54"/>
      <c r="G5" s="72"/>
      <c r="I5" s="156"/>
      <c r="J5" s="157"/>
      <c r="K5" s="158"/>
      <c r="L5" s="127"/>
    </row>
    <row r="6" spans="1:12" ht="20.25" customHeight="1">
      <c r="A6" s="148"/>
      <c r="B6" s="149"/>
      <c r="C6" s="149"/>
      <c r="D6" s="149"/>
      <c r="E6" s="149"/>
      <c r="F6" s="149"/>
      <c r="G6" s="150"/>
      <c r="H6" s="16"/>
      <c r="I6" s="127"/>
      <c r="J6" s="127"/>
      <c r="K6" s="127"/>
      <c r="L6" s="127"/>
    </row>
    <row r="7" spans="1:12" ht="15.75" customHeight="1">
      <c r="A7" s="73"/>
      <c r="B7" s="74"/>
      <c r="C7" s="75"/>
      <c r="D7" s="76"/>
      <c r="E7" s="76"/>
      <c r="F7" s="76"/>
      <c r="G7" s="77"/>
      <c r="I7" s="127"/>
      <c r="J7" s="127"/>
      <c r="K7" s="127"/>
      <c r="L7" s="127"/>
    </row>
    <row r="8" spans="1:12" ht="28.5" customHeight="1">
      <c r="A8" s="108" t="s">
        <v>28</v>
      </c>
      <c r="B8" s="109" t="s">
        <v>4</v>
      </c>
      <c r="C8" s="76"/>
      <c r="D8" s="76"/>
      <c r="E8" s="76"/>
      <c r="F8" s="76"/>
      <c r="G8" s="77"/>
      <c r="I8" s="127"/>
      <c r="J8" s="127"/>
      <c r="K8" s="127"/>
      <c r="L8" s="127"/>
    </row>
    <row r="9" spans="1:12" ht="22.5" customHeight="1">
      <c r="A9" s="80" t="s">
        <v>29</v>
      </c>
      <c r="B9" s="81">
        <f>F23</f>
        <v>0</v>
      </c>
      <c r="C9" s="82"/>
      <c r="D9" s="76"/>
      <c r="E9" s="76"/>
      <c r="F9" s="76"/>
      <c r="G9" s="77"/>
      <c r="I9" s="127"/>
      <c r="J9" s="127"/>
      <c r="K9" s="127"/>
      <c r="L9" s="127"/>
    </row>
    <row r="10" spans="1:12" ht="37.5" customHeight="1">
      <c r="A10" s="85"/>
      <c r="B10" s="76"/>
      <c r="C10" s="76"/>
      <c r="D10" s="76"/>
      <c r="E10" s="76"/>
      <c r="F10" s="76"/>
      <c r="G10" s="77"/>
      <c r="H10" s="31"/>
      <c r="I10" s="127"/>
      <c r="J10" s="127"/>
      <c r="K10" s="127"/>
      <c r="L10" s="127"/>
    </row>
    <row r="11" spans="1:12" ht="52.5" customHeight="1">
      <c r="A11" s="128" t="s">
        <v>30</v>
      </c>
      <c r="B11" s="129" t="s">
        <v>31</v>
      </c>
      <c r="C11" s="129" t="s">
        <v>32</v>
      </c>
      <c r="D11" s="130" t="s">
        <v>33</v>
      </c>
      <c r="E11" s="88" t="s">
        <v>34</v>
      </c>
      <c r="F11" s="130" t="s">
        <v>35</v>
      </c>
      <c r="G11" s="77"/>
      <c r="H11" s="31"/>
      <c r="I11" s="127"/>
      <c r="J11" s="127"/>
      <c r="K11" s="127"/>
      <c r="L11" s="127"/>
    </row>
    <row r="12" spans="1:12" ht="69.75" customHeight="1">
      <c r="A12" s="117" t="s">
        <v>60</v>
      </c>
      <c r="B12" s="90"/>
      <c r="C12" s="90"/>
      <c r="D12" s="90"/>
      <c r="E12" s="91"/>
      <c r="F12" s="91"/>
      <c r="G12" s="94"/>
      <c r="H12" s="5"/>
      <c r="I12" s="127"/>
      <c r="J12" s="127"/>
      <c r="K12" s="127"/>
      <c r="L12" s="127"/>
    </row>
    <row r="13" spans="1:12" ht="92.25" customHeight="1">
      <c r="A13" s="117" t="s">
        <v>61</v>
      </c>
      <c r="B13" s="90"/>
      <c r="C13" s="90"/>
      <c r="D13" s="90"/>
      <c r="E13" s="91"/>
      <c r="F13" s="91"/>
      <c r="G13" s="131"/>
      <c r="H13" s="5"/>
      <c r="I13" s="127"/>
      <c r="J13" s="127"/>
      <c r="K13" s="127"/>
      <c r="L13" s="127"/>
    </row>
    <row r="14" spans="1:12" ht="92.25" customHeight="1">
      <c r="A14" s="117" t="s">
        <v>62</v>
      </c>
      <c r="B14" s="90"/>
      <c r="C14" s="90"/>
      <c r="D14" s="90"/>
      <c r="E14" s="91"/>
      <c r="F14" s="91"/>
      <c r="G14" s="94"/>
      <c r="H14" s="5"/>
      <c r="I14" s="127"/>
      <c r="J14" s="127"/>
      <c r="K14" s="127"/>
      <c r="L14" s="127"/>
    </row>
    <row r="15" spans="1:12" ht="84.75" customHeight="1">
      <c r="A15" s="117" t="s">
        <v>63</v>
      </c>
      <c r="B15" s="90"/>
      <c r="C15" s="90"/>
      <c r="D15" s="90"/>
      <c r="E15" s="91"/>
      <c r="F15" s="91"/>
      <c r="G15" s="94" t="str">
        <f t="shared" ref="G15:G16" si="0">IF(F15&gt;(F23*0.25),"X: El monto no puede ser superior al 25% del proyecto","OK")</f>
        <v>OK</v>
      </c>
      <c r="H15" s="5"/>
      <c r="I15" s="127"/>
      <c r="J15" s="127"/>
      <c r="K15" s="127"/>
      <c r="L15" s="127"/>
    </row>
    <row r="16" spans="1:12" ht="93" customHeight="1">
      <c r="A16" s="117" t="s">
        <v>64</v>
      </c>
      <c r="B16" s="90"/>
      <c r="C16" s="90"/>
      <c r="D16" s="90"/>
      <c r="E16" s="91"/>
      <c r="F16" s="91"/>
      <c r="G16" s="94" t="str">
        <f t="shared" si="0"/>
        <v>OK</v>
      </c>
      <c r="H16" s="5"/>
      <c r="I16" s="127"/>
      <c r="J16" s="127"/>
      <c r="K16" s="127"/>
      <c r="L16" s="127"/>
    </row>
    <row r="17" spans="1:12" ht="84" customHeight="1">
      <c r="A17" s="117" t="s">
        <v>65</v>
      </c>
      <c r="B17" s="90"/>
      <c r="C17" s="90"/>
      <c r="D17" s="90"/>
      <c r="E17" s="91"/>
      <c r="F17" s="91"/>
      <c r="G17" s="94"/>
      <c r="H17" s="5"/>
      <c r="I17" s="127"/>
      <c r="J17" s="127"/>
      <c r="K17" s="127"/>
      <c r="L17" s="127"/>
    </row>
    <row r="18" spans="1:12" ht="50.25" customHeight="1">
      <c r="A18" s="117" t="s">
        <v>66</v>
      </c>
      <c r="B18" s="90"/>
      <c r="C18" s="90"/>
      <c r="D18" s="90"/>
      <c r="E18" s="91"/>
      <c r="F18" s="91"/>
      <c r="G18" s="94"/>
      <c r="H18" s="5"/>
      <c r="I18" s="127"/>
      <c r="J18" s="127"/>
      <c r="K18" s="127"/>
      <c r="L18" s="127"/>
    </row>
    <row r="19" spans="1:12" ht="118.5" customHeight="1">
      <c r="A19" s="117" t="s">
        <v>67</v>
      </c>
      <c r="B19" s="90"/>
      <c r="C19" s="90"/>
      <c r="D19" s="90"/>
      <c r="E19" s="132"/>
      <c r="F19" s="132"/>
      <c r="G19" s="131"/>
      <c r="H19" s="5"/>
      <c r="I19" s="127"/>
      <c r="J19" s="127"/>
      <c r="K19" s="127"/>
      <c r="L19" s="127"/>
    </row>
    <row r="20" spans="1:12" ht="81.75" customHeight="1">
      <c r="A20" s="117" t="s">
        <v>68</v>
      </c>
      <c r="B20" s="90"/>
      <c r="C20" s="90"/>
      <c r="D20" s="90"/>
      <c r="E20" s="90"/>
      <c r="F20" s="90"/>
      <c r="G20" s="94" t="str">
        <f>IF(F20&gt;(F23*0.1),"X: El monto no puede ser superior al 10% del proyecto","OK")</f>
        <v>OK</v>
      </c>
      <c r="H20" s="5"/>
      <c r="I20" s="127"/>
      <c r="J20" s="127"/>
      <c r="K20" s="127"/>
      <c r="L20" s="127"/>
    </row>
    <row r="21" spans="1:12" ht="88.5" customHeight="1">
      <c r="A21" s="117" t="s">
        <v>69</v>
      </c>
      <c r="B21" s="90"/>
      <c r="C21" s="90"/>
      <c r="D21" s="90"/>
      <c r="E21" s="90"/>
      <c r="F21" s="90"/>
      <c r="G21" s="94"/>
      <c r="H21" s="5"/>
      <c r="I21" s="127"/>
      <c r="J21" s="127"/>
      <c r="K21" s="127"/>
      <c r="L21" s="127"/>
    </row>
    <row r="22" spans="1:12" ht="87" customHeight="1">
      <c r="A22" s="117" t="s">
        <v>70</v>
      </c>
      <c r="B22" s="90"/>
      <c r="C22" s="90"/>
      <c r="D22" s="90"/>
      <c r="E22" s="132"/>
      <c r="F22" s="132"/>
      <c r="G22" s="94" t="str">
        <f>IF(F22&gt;(F23*0.1),"X: El monto no puede ser superior al 10% del proyecto","OK")</f>
        <v>OK</v>
      </c>
      <c r="H22" s="5"/>
      <c r="I22" s="133"/>
      <c r="J22" s="133"/>
      <c r="K22" s="133"/>
      <c r="L22" s="133"/>
    </row>
    <row r="23" spans="1:12" ht="28.5" customHeight="1">
      <c r="A23" s="99"/>
      <c r="B23" s="76"/>
      <c r="C23" s="100"/>
      <c r="D23" s="101"/>
      <c r="E23" s="101" t="s">
        <v>44</v>
      </c>
      <c r="F23" s="102">
        <f>SUM(F12:F22)</f>
        <v>0</v>
      </c>
      <c r="G23" s="98"/>
    </row>
    <row r="24" spans="1:12" ht="12" customHeight="1"/>
    <row r="25" spans="1:12" ht="12" customHeight="1"/>
    <row r="26" spans="1:12" ht="12" customHeight="1"/>
    <row r="27" spans="1:12" ht="12" customHeight="1"/>
    <row r="28" spans="1:12" ht="12" customHeight="1"/>
    <row r="29" spans="1:12" ht="12" customHeight="1"/>
    <row r="30" spans="1:12" ht="12" customHeight="1"/>
    <row r="31" spans="1:12" ht="12" customHeight="1"/>
    <row r="32" spans="1:1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I1:K5"/>
    <mergeCell ref="A6:G6"/>
  </mergeCells>
  <pageMargins left="1.05277777777778" right="1.05277777777778" top="0.78749999999999998" bottom="0.78749999999999998" header="0" footer="0"/>
  <pageSetup fitToHeight="0" orientation="landscape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workbookViewId="0"/>
  </sheetViews>
  <sheetFormatPr baseColWidth="10" defaultColWidth="14.42578125" defaultRowHeight="15" customHeight="1"/>
  <cols>
    <col min="1" max="1" width="48.140625" customWidth="1"/>
    <col min="2" max="2" width="59" customWidth="1"/>
    <col min="3" max="3" width="16.85546875" customWidth="1"/>
    <col min="4" max="4" width="46.140625" customWidth="1"/>
    <col min="5" max="6" width="30" customWidth="1"/>
    <col min="7" max="7" width="20.28515625" customWidth="1"/>
    <col min="8" max="26" width="9.140625" customWidth="1"/>
  </cols>
  <sheetData>
    <row r="1" spans="1:8" ht="38.25" customHeight="1">
      <c r="A1" s="1"/>
      <c r="B1" s="2" t="s">
        <v>0</v>
      </c>
      <c r="C1" s="3"/>
      <c r="D1" s="67"/>
      <c r="E1" s="67"/>
      <c r="F1" s="67"/>
      <c r="G1" s="67"/>
    </row>
    <row r="2" spans="1:8" ht="31.5" customHeight="1">
      <c r="A2" s="6"/>
      <c r="B2" s="7" t="s">
        <v>1</v>
      </c>
      <c r="C2" s="3"/>
      <c r="D2" s="4"/>
      <c r="E2" s="4"/>
      <c r="F2" s="4"/>
      <c r="G2" s="4"/>
    </row>
    <row r="3" spans="1:8" ht="24" customHeight="1">
      <c r="A3" s="67"/>
      <c r="B3" s="68"/>
      <c r="C3" s="3"/>
      <c r="D3" s="4"/>
      <c r="E3" s="4"/>
      <c r="F3" s="4"/>
      <c r="G3" s="4"/>
    </row>
    <row r="4" spans="1:8" ht="33.75" customHeight="1">
      <c r="A4" s="69"/>
      <c r="B4" s="9" t="s">
        <v>71</v>
      </c>
      <c r="C4" s="70"/>
      <c r="D4" s="10"/>
      <c r="E4" s="11"/>
      <c r="F4" s="11"/>
      <c r="G4" s="4"/>
    </row>
    <row r="5" spans="1:8" ht="18" customHeight="1">
      <c r="A5" s="67"/>
      <c r="B5" s="134"/>
      <c r="C5" s="134"/>
      <c r="D5" s="3"/>
      <c r="E5" s="4"/>
      <c r="F5" s="4"/>
      <c r="G5" s="4"/>
    </row>
    <row r="6" spans="1:8" ht="19.5" customHeight="1">
      <c r="A6" s="146"/>
      <c r="B6" s="147"/>
      <c r="C6" s="147"/>
      <c r="D6" s="147"/>
      <c r="E6" s="147"/>
      <c r="F6" s="147"/>
      <c r="G6" s="147"/>
    </row>
    <row r="7" spans="1:8" ht="9.75" customHeight="1">
      <c r="A7" s="21"/>
      <c r="B7" s="71"/>
      <c r="C7" s="71"/>
      <c r="D7" s="53"/>
      <c r="E7" s="54"/>
      <c r="F7" s="54"/>
      <c r="G7" s="72"/>
    </row>
    <row r="8" spans="1:8" ht="9.75" customHeight="1">
      <c r="A8" s="159"/>
      <c r="B8" s="149"/>
      <c r="C8" s="149"/>
      <c r="D8" s="149"/>
      <c r="E8" s="149"/>
      <c r="F8" s="149"/>
      <c r="G8" s="150"/>
    </row>
    <row r="9" spans="1:8" ht="12" customHeight="1">
      <c r="A9" s="83"/>
      <c r="B9" s="84"/>
      <c r="C9" s="84"/>
      <c r="D9" s="76"/>
      <c r="E9" s="76"/>
      <c r="F9" s="76"/>
      <c r="G9" s="110"/>
    </row>
    <row r="10" spans="1:8" ht="12" customHeight="1">
      <c r="A10" s="85"/>
      <c r="B10" s="76"/>
      <c r="C10" s="76"/>
      <c r="D10" s="76"/>
      <c r="E10" s="76"/>
      <c r="F10" s="76"/>
      <c r="G10" s="110"/>
    </row>
    <row r="11" spans="1:8" ht="76.5" customHeight="1">
      <c r="A11" s="86" t="s">
        <v>30</v>
      </c>
      <c r="B11" s="87" t="s">
        <v>31</v>
      </c>
      <c r="C11" s="87" t="s">
        <v>32</v>
      </c>
      <c r="D11" s="88" t="s">
        <v>33</v>
      </c>
      <c r="E11" s="88" t="s">
        <v>34</v>
      </c>
      <c r="F11" s="88" t="s">
        <v>35</v>
      </c>
      <c r="G11" s="110"/>
    </row>
    <row r="12" spans="1:8" ht="144" customHeight="1">
      <c r="A12" s="135" t="s">
        <v>72</v>
      </c>
      <c r="B12" s="136"/>
      <c r="C12" s="136"/>
      <c r="D12" s="136"/>
      <c r="E12" s="137"/>
      <c r="F12" s="137"/>
      <c r="G12" s="94" t="str">
        <f>IF(F12&gt;(500000),"X: El monto para Honorarios no puede ser superior a $500.000","OK")</f>
        <v>OK</v>
      </c>
      <c r="H12" s="94" t="str">
        <f>IF(F12&gt;('Resumen '!B10),"X: El monto para Honorarios no puede ser superior al 10% del plan de inversión","OK")</f>
        <v>OK</v>
      </c>
    </row>
    <row r="13" spans="1:8" ht="66" customHeight="1">
      <c r="A13" s="135" t="s">
        <v>73</v>
      </c>
      <c r="B13" s="136"/>
      <c r="C13" s="136"/>
      <c r="D13" s="136"/>
      <c r="E13" s="137"/>
      <c r="F13" s="137"/>
      <c r="G13" s="94" t="str">
        <f>IF(F13&gt;('Resumen '!B10),"X: El monto para Sueldos brutos no puede ser superior al 10% del plan de inversión","OK")</f>
        <v>OK</v>
      </c>
    </row>
    <row r="14" spans="1:8" ht="66" customHeight="1">
      <c r="A14" s="135" t="s">
        <v>74</v>
      </c>
      <c r="B14" s="136"/>
      <c r="C14" s="136"/>
      <c r="D14" s="136"/>
      <c r="E14" s="137"/>
      <c r="F14" s="137"/>
      <c r="G14" s="77" t="str">
        <f>IF(F14&gt;('Resumen '!B10*0.1),"¡El monto excede el 10% del plan de inversión!","")</f>
        <v/>
      </c>
    </row>
    <row r="15" spans="1:8" ht="53.25" customHeight="1">
      <c r="A15" s="135" t="s">
        <v>75</v>
      </c>
      <c r="B15" s="136"/>
      <c r="C15" s="136"/>
      <c r="D15" s="136"/>
      <c r="E15" s="137"/>
      <c r="F15" s="137"/>
      <c r="G15" s="72"/>
    </row>
    <row r="16" spans="1:8" ht="56.25" customHeight="1">
      <c r="A16" s="135" t="s">
        <v>76</v>
      </c>
      <c r="B16" s="136"/>
      <c r="C16" s="136"/>
      <c r="D16" s="136"/>
      <c r="E16" s="137"/>
      <c r="F16" s="137"/>
      <c r="G16" s="72"/>
    </row>
    <row r="17" spans="1:7" ht="58.5" customHeight="1">
      <c r="A17" s="135" t="s">
        <v>77</v>
      </c>
      <c r="B17" s="136"/>
      <c r="C17" s="136"/>
      <c r="D17" s="136"/>
      <c r="E17" s="137"/>
      <c r="F17" s="137"/>
      <c r="G17" s="72"/>
    </row>
    <row r="18" spans="1:7" ht="111" customHeight="1">
      <c r="A18" s="135" t="s">
        <v>78</v>
      </c>
      <c r="B18" s="136"/>
      <c r="C18" s="136"/>
      <c r="D18" s="136"/>
      <c r="E18" s="137"/>
      <c r="F18" s="137"/>
      <c r="G18" s="72"/>
    </row>
    <row r="19" spans="1:7" ht="102" customHeight="1">
      <c r="A19" s="135" t="s">
        <v>79</v>
      </c>
      <c r="B19" s="136"/>
      <c r="C19" s="136"/>
      <c r="D19" s="136"/>
      <c r="E19" s="137"/>
      <c r="F19" s="137"/>
      <c r="G19" s="72"/>
    </row>
    <row r="20" spans="1:7" ht="129.75" customHeight="1">
      <c r="A20" s="135" t="s">
        <v>80</v>
      </c>
      <c r="B20" s="136"/>
      <c r="C20" s="136"/>
      <c r="D20" s="136"/>
      <c r="E20" s="137"/>
      <c r="F20" s="137"/>
      <c r="G20" s="72"/>
    </row>
    <row r="21" spans="1:7" ht="49.5" customHeight="1">
      <c r="A21" s="117" t="s">
        <v>81</v>
      </c>
      <c r="B21" s="136"/>
      <c r="C21" s="136"/>
      <c r="D21" s="136"/>
      <c r="E21" s="137"/>
      <c r="F21" s="137"/>
      <c r="G21" s="72"/>
    </row>
    <row r="22" spans="1:7" ht="33" customHeight="1">
      <c r="A22" s="5"/>
      <c r="B22" s="5"/>
      <c r="C22" s="5"/>
      <c r="D22" s="138"/>
      <c r="E22" s="138" t="s">
        <v>82</v>
      </c>
      <c r="F22" s="102">
        <f>SUM(F12:F21)</f>
        <v>0</v>
      </c>
      <c r="G22" s="72"/>
    </row>
    <row r="23" spans="1:7" ht="12" customHeight="1"/>
    <row r="24" spans="1:7" ht="17.25" customHeight="1"/>
    <row r="25" spans="1:7" ht="19.5" customHeight="1"/>
    <row r="26" spans="1:7" ht="12" customHeight="1"/>
    <row r="27" spans="1:7" ht="12" customHeight="1"/>
    <row r="28" spans="1:7" ht="12" customHeight="1"/>
    <row r="29" spans="1:7" ht="12" customHeight="1"/>
    <row r="30" spans="1:7" ht="12" customHeight="1"/>
    <row r="31" spans="1:7" ht="12" customHeight="1"/>
    <row r="32" spans="1:7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6:G6"/>
    <mergeCell ref="A8:G8"/>
  </mergeCells>
  <pageMargins left="1.05277777777778" right="1.05277777777778" top="0.78749999999999998" bottom="0.78749999999999998" header="0" footer="0"/>
  <pageSetup fitToHeight="0" orientation="landscape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1" width="79.5703125" customWidth="1"/>
    <col min="2" max="6" width="11.5703125" customWidth="1"/>
    <col min="7" max="26" width="9.140625" customWidth="1"/>
  </cols>
  <sheetData>
    <row r="1" spans="1:2" ht="25.5" customHeight="1">
      <c r="A1" s="100" t="s">
        <v>83</v>
      </c>
      <c r="B1" s="139"/>
    </row>
    <row r="2" spans="1:2" ht="30.75" customHeight="1">
      <c r="A2" s="140" t="s">
        <v>84</v>
      </c>
      <c r="B2" s="139">
        <v>0.9</v>
      </c>
    </row>
    <row r="3" spans="1:2" ht="22.5" customHeight="1">
      <c r="A3" s="140" t="s">
        <v>85</v>
      </c>
      <c r="B3" s="139">
        <v>0.8</v>
      </c>
    </row>
    <row r="4" spans="1:2" ht="25.5" customHeight="1">
      <c r="A4" s="140" t="s">
        <v>86</v>
      </c>
      <c r="B4" s="139">
        <v>0.7</v>
      </c>
    </row>
    <row r="5" spans="1:2" ht="23.25" customHeight="1">
      <c r="A5" s="141" t="s">
        <v>87</v>
      </c>
      <c r="B5" s="139">
        <v>0.6</v>
      </c>
    </row>
    <row r="6" spans="1:2" ht="22.5" customHeight="1">
      <c r="A6" s="141" t="s">
        <v>88</v>
      </c>
      <c r="B6" s="139">
        <v>0.5</v>
      </c>
    </row>
    <row r="7" spans="1:2" ht="34.5" customHeight="1">
      <c r="A7" s="89" t="s">
        <v>89</v>
      </c>
      <c r="B7" s="139">
        <v>1</v>
      </c>
    </row>
    <row r="8" spans="1:2" ht="38.25" customHeight="1">
      <c r="A8" s="89" t="s">
        <v>90</v>
      </c>
      <c r="B8" s="139">
        <v>0.9</v>
      </c>
    </row>
    <row r="9" spans="1:2" ht="41.25" customHeight="1">
      <c r="A9" s="89" t="s">
        <v>91</v>
      </c>
      <c r="B9" s="139">
        <v>0.85</v>
      </c>
    </row>
    <row r="10" spans="1:2" ht="39.75" customHeight="1">
      <c r="A10" s="142" t="s">
        <v>92</v>
      </c>
      <c r="B10" s="139">
        <v>0.65</v>
      </c>
    </row>
    <row r="11" spans="1:2" ht="44.25" customHeight="1">
      <c r="A11" s="142" t="s">
        <v>93</v>
      </c>
      <c r="B11" s="139">
        <v>0.5</v>
      </c>
    </row>
    <row r="12" spans="1:2" ht="12.75" customHeight="1"/>
    <row r="13" spans="1:2" ht="12.75" customHeight="1"/>
    <row r="14" spans="1:2" ht="12.75" customHeight="1"/>
    <row r="15" spans="1:2" ht="12.75" customHeight="1"/>
    <row r="16" spans="1: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CalcAux</vt:lpstr>
      <vt:lpstr>Proyecto de Equipamiento</vt:lpstr>
      <vt:lpstr>Proyecto de Asist. Tec. y Capac</vt:lpstr>
      <vt:lpstr>Proyecto de Creación o Consolid</vt:lpstr>
      <vt:lpstr>Proyecto Desarrollo Asociativo </vt:lpstr>
      <vt:lpstr>Otros Gastos de Contraparte del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Palavecino Ramos</dc:creator>
  <cp:lastModifiedBy>Alejandro Tomas Vicchi</cp:lastModifiedBy>
  <dcterms:created xsi:type="dcterms:W3CDTF">2022-01-27T19:36:23Z</dcterms:created>
  <dcterms:modified xsi:type="dcterms:W3CDTF">2023-01-09T20:42:24Z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