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770" windowHeight="4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3" i="1"/>
  <c r="D32" i="1"/>
  <c r="D29" i="1"/>
  <c r="D28" i="1"/>
  <c r="D27" i="1"/>
  <c r="D26" i="1"/>
  <c r="D23" i="1"/>
  <c r="D22" i="1"/>
  <c r="P16" i="1"/>
  <c r="O16" i="1"/>
  <c r="N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<sst xmlns="http://schemas.openxmlformats.org/spreadsheetml/2006/main" count="47" uniqueCount="42">
  <si>
    <t>SINDICATURA GENERAL DE LA NACIÓN</t>
  </si>
  <si>
    <t>Convenio Colectivo de Trabajo Sectorial para el personal de la Sindicatura General de la Nación (Dto. Nº 1714/2010)</t>
  </si>
  <si>
    <t>Valor de la Unidad Retributiva                       $</t>
  </si>
  <si>
    <t>Personal Planta Permanente</t>
  </si>
  <si>
    <t>Personal Contratado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</si>
  <si>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</si>
  <si>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</si>
  <si>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</si>
  <si>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</si>
  <si>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</si>
  <si>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Compensación Transitoria por Mayor Dedicación (Universtitario)</t>
  </si>
  <si>
    <t>Compensación Transitoria por Mayor Dedicación (Terciario/ Pregrado Univ.)</t>
  </si>
  <si>
    <t>Art. 63</t>
  </si>
  <si>
    <t>Art. 64</t>
  </si>
  <si>
    <t>Avanzado</t>
  </si>
  <si>
    <t>Intermedio</t>
  </si>
  <si>
    <t>Dto. 37/2022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</si>
  <si>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</si>
  <si>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</si>
  <si>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</si>
  <si>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</si>
  <si>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</si>
  <si>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</si>
  <si>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</si>
  <si>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</si>
  <si>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</si>
  <si>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</si>
  <si>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</si>
  <si>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Sub-Gerencia</t>
  </si>
  <si>
    <t>Por Responsabilidad de Coordinación</t>
  </si>
  <si>
    <t>Coordinación General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</si>
  <si>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</si>
  <si>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</si>
  <si>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</si>
  <si>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</si>
  <si>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</si>
  <si>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</si>
  <si>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</si>
  <si>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</si>
  <si>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</si>
  <si>
    <r>
      <t xml:space="preserve">A partir del 01 de </t>
    </r>
    <r>
      <rPr>
        <b/>
        <sz val="11"/>
        <color theme="1"/>
        <rFont val="Calibri"/>
        <family val="2"/>
        <scheme val="minor"/>
      </rPr>
      <t>MARZO de 2024</t>
    </r>
  </si>
  <si>
    <r>
      <t xml:space="preserve">Acta Acuerdo  del  29 de febrero y 25 de marzo 2024 - </t>
    </r>
    <r>
      <rPr>
        <b/>
        <sz val="11"/>
        <color theme="1"/>
        <rFont val="Calibri"/>
        <family val="2"/>
        <scheme val="minor"/>
      </rPr>
      <t>DECRETO Nº 287/2024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</si>
</sst>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7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43" fontId="0" fillId="0" borderId="10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43" fontId="0" fillId="0" borderId="12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43" fontId="0" fillId="0" borderId="7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D37" sqref="D37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  <col min="16" max="16" width="12" bestFit="1" customWidth="1"/>
    <col min="17" max="17" width="12.140625" bestFit="1" customWidth="1"/>
  </cols>
  <sheetData>
    <row r="1" spans="1:17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5">
      <c r="H4" t="s">
        <v>2</v>
      </c>
      <c r="K4" s="1">
        <v>770.13</v>
      </c>
    </row>
    <row r="5" spans="1:17" s="2" customFormat="1" x14ac:dyDescent="0.25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5">
      <c r="K6" s="3"/>
    </row>
    <row r="7" spans="1:17" ht="15.75" thickBot="1" x14ac:dyDescent="0.3"/>
    <row r="8" spans="1:17" ht="15.75" thickBot="1" x14ac:dyDescent="0.3">
      <c r="L8" s="42" t="s">
        <v>3</v>
      </c>
      <c r="M8" s="43"/>
      <c r="N8" s="43"/>
      <c r="O8" s="44"/>
      <c r="P8" s="42" t="s">
        <v>4</v>
      </c>
      <c r="Q8" s="44"/>
    </row>
    <row r="9" spans="1:17" ht="72.75" thickBot="1" x14ac:dyDescent="0.3">
      <c r="A9" s="4" t="s">
        <v>5</v>
      </c>
      <c r="B9" s="32" t="s">
        <v>6</v>
      </c>
      <c r="C9" s="32"/>
      <c r="D9" s="32"/>
      <c r="E9" s="32"/>
      <c r="F9" s="32"/>
      <c r="G9" s="32"/>
      <c r="H9" s="32"/>
      <c r="I9" s="32"/>
      <c r="J9" s="32"/>
      <c r="K9" s="32"/>
      <c r="L9" s="5" t="s">
        <v>7</v>
      </c>
      <c r="M9" s="6" t="s">
        <v>8</v>
      </c>
      <c r="N9" s="33" t="s">
        <v>9</v>
      </c>
      <c r="O9" s="34"/>
      <c r="P9" s="5" t="s">
        <v>10</v>
      </c>
      <c r="Q9" s="5" t="s">
        <v>11</v>
      </c>
    </row>
    <row r="10" spans="1:17" s="9" customFormat="1" ht="15.75" thickBot="1" x14ac:dyDescent="0.3">
      <c r="A10" s="30"/>
      <c r="B10" s="36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28" t="s">
        <v>12</v>
      </c>
      <c r="M10" s="28" t="s">
        <v>13</v>
      </c>
      <c r="N10" s="7" t="s">
        <v>14</v>
      </c>
      <c r="O10" s="8" t="s">
        <v>15</v>
      </c>
      <c r="P10" s="28" t="s">
        <v>16</v>
      </c>
      <c r="Q10" s="28" t="s">
        <v>16</v>
      </c>
    </row>
    <row r="11" spans="1:17" s="9" customFormat="1" ht="15.75" thickBot="1" x14ac:dyDescent="0.3">
      <c r="A11" s="35"/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29"/>
      <c r="M11" s="29"/>
      <c r="N11" s="10" t="s">
        <v>17</v>
      </c>
      <c r="O11" s="10" t="s">
        <v>18</v>
      </c>
      <c r="P11" s="29"/>
      <c r="Q11" s="29"/>
    </row>
    <row r="12" spans="1:17" s="15" customFormat="1" x14ac:dyDescent="0.25">
      <c r="A12" s="11" t="s">
        <v>19</v>
      </c>
      <c r="B12" s="12">
        <f>2132*K4</f>
        <v>1641917.16</v>
      </c>
      <c r="C12" s="12">
        <f>2244*K4</f>
        <v>1728171.72</v>
      </c>
      <c r="D12" s="12">
        <f>2356*K4</f>
        <v>1814426.28</v>
      </c>
      <c r="E12" s="12">
        <f>2468*K4</f>
        <v>1900680.84</v>
      </c>
      <c r="F12" s="12">
        <f>2590*K4</f>
        <v>1994636.7</v>
      </c>
      <c r="G12" s="12">
        <f>2725*K4</f>
        <v>2098604.25</v>
      </c>
      <c r="H12" s="12">
        <f>2804*K4</f>
        <v>2159444.52</v>
      </c>
      <c r="I12" s="12">
        <f>2916*K4</f>
        <v>2245699.08</v>
      </c>
      <c r="J12" s="12">
        <f>3028*K4</f>
        <v>2331953.64</v>
      </c>
      <c r="K12" s="12">
        <f>3140*K4</f>
        <v>2418208.2000000002</v>
      </c>
      <c r="L12" s="12">
        <f>487.5*K4</f>
        <v>375438.375</v>
      </c>
      <c r="M12" s="13" t="s">
        <v>20</v>
      </c>
      <c r="N12" s="12">
        <f>585*K4</f>
        <v>450526.05</v>
      </c>
      <c r="O12" s="12">
        <f>292.5*K4</f>
        <v>225263.02499999999</v>
      </c>
      <c r="P12" s="12">
        <f>292.5*K4</f>
        <v>225263.02499999999</v>
      </c>
      <c r="Q12" s="14" t="s">
        <v>20</v>
      </c>
    </row>
    <row r="13" spans="1:17" s="15" customFormat="1" x14ac:dyDescent="0.25">
      <c r="A13" s="16" t="s">
        <v>21</v>
      </c>
      <c r="B13" s="17">
        <f>1705*K4</f>
        <v>1313071.6499999999</v>
      </c>
      <c r="C13" s="17">
        <f>1810*K4</f>
        <v>1393935.3</v>
      </c>
      <c r="D13" s="17">
        <f>1885*K4</f>
        <v>1451695.05</v>
      </c>
      <c r="E13" s="17">
        <f>1957*K4</f>
        <v>1507144.41</v>
      </c>
      <c r="F13" s="17">
        <f>2050*K4</f>
        <v>1578766.5</v>
      </c>
      <c r="G13" s="17">
        <f>2125*K4</f>
        <v>1636526.25</v>
      </c>
      <c r="H13" s="17">
        <f>2230*K4</f>
        <v>1717389.9</v>
      </c>
      <c r="I13" s="17">
        <f>2345*K4</f>
        <v>1805954.85</v>
      </c>
      <c r="J13" s="17">
        <f>2442*K4</f>
        <v>1880657.46</v>
      </c>
      <c r="K13" s="17">
        <f>2539*K4</f>
        <v>1955360.07</v>
      </c>
      <c r="L13" s="17">
        <f>387.5*K4</f>
        <v>298425.375</v>
      </c>
      <c r="M13" s="18">
        <f>155*K4</f>
        <v>119370.15</v>
      </c>
      <c r="N13" s="17">
        <f>465*K4</f>
        <v>358110.45</v>
      </c>
      <c r="O13" s="17">
        <f>232.5*K4</f>
        <v>179055.22500000001</v>
      </c>
      <c r="P13" s="17">
        <f>232.5*K4</f>
        <v>179055.22500000001</v>
      </c>
      <c r="Q13" s="19">
        <f>77.5*K4</f>
        <v>59685.074999999997</v>
      </c>
    </row>
    <row r="14" spans="1:17" s="15" customFormat="1" x14ac:dyDescent="0.25">
      <c r="A14" s="16" t="s">
        <v>22</v>
      </c>
      <c r="B14" s="17">
        <f>1142*K4</f>
        <v>879488.46</v>
      </c>
      <c r="C14" s="17">
        <f>1224*K4</f>
        <v>942639.12</v>
      </c>
      <c r="D14" s="17">
        <f>1306*K4</f>
        <v>1005789.78</v>
      </c>
      <c r="E14" s="17">
        <f>1363*K4</f>
        <v>1049687.19</v>
      </c>
      <c r="F14" s="17">
        <f>1503*K4</f>
        <v>1157505.3899999999</v>
      </c>
      <c r="G14" s="17">
        <f>1633*K4</f>
        <v>1257622.29</v>
      </c>
      <c r="H14" s="17">
        <f>1718*K4</f>
        <v>1323083.3400000001</v>
      </c>
      <c r="I14" s="17">
        <f>1748*K4</f>
        <v>1346187.24</v>
      </c>
      <c r="J14" s="17">
        <f>1808*K4</f>
        <v>1392395.04</v>
      </c>
      <c r="K14" s="17">
        <f>1868*K4</f>
        <v>1438602.84</v>
      </c>
      <c r="L14" s="17">
        <f>262*K4</f>
        <v>201774.06</v>
      </c>
      <c r="M14" s="18">
        <f>104.8*K4</f>
        <v>80709.623999999996</v>
      </c>
      <c r="N14" s="17">
        <f>314.4*K4</f>
        <v>242128.87199999997</v>
      </c>
      <c r="O14" s="17">
        <f>157.2*K4</f>
        <v>121064.43599999999</v>
      </c>
      <c r="P14" s="17">
        <f>157.2*K4</f>
        <v>121064.43599999999</v>
      </c>
      <c r="Q14" s="19">
        <f>52.4*K4</f>
        <v>40354.811999999998</v>
      </c>
    </row>
    <row r="15" spans="1:17" s="15" customFormat="1" x14ac:dyDescent="0.25">
      <c r="A15" s="16" t="s">
        <v>23</v>
      </c>
      <c r="B15" s="17">
        <f>613*K4</f>
        <v>472089.69</v>
      </c>
      <c r="C15" s="17">
        <f>671*K4</f>
        <v>516757.23</v>
      </c>
      <c r="D15" s="17">
        <f>738*K4</f>
        <v>568355.93999999994</v>
      </c>
      <c r="E15" s="17">
        <f>805*K4</f>
        <v>619954.65</v>
      </c>
      <c r="F15" s="17">
        <f>872*K4</f>
        <v>671553.36</v>
      </c>
      <c r="G15" s="17">
        <f>940*K4</f>
        <v>723922.2</v>
      </c>
      <c r="H15" s="17">
        <f>1006*K4</f>
        <v>774750.78</v>
      </c>
      <c r="I15" s="17">
        <f>1073*K4</f>
        <v>826349.49</v>
      </c>
      <c r="J15" s="17">
        <f>1140*K4</f>
        <v>877948.2</v>
      </c>
      <c r="K15" s="17">
        <f>1207*K4</f>
        <v>929546.91</v>
      </c>
      <c r="L15" s="17">
        <f>141.25*K4</f>
        <v>108780.8625</v>
      </c>
      <c r="M15" s="18">
        <f>56.5*K4</f>
        <v>43512.345000000001</v>
      </c>
      <c r="N15" s="17">
        <f>169.5*K4</f>
        <v>130537.035</v>
      </c>
      <c r="O15" s="17">
        <f>84.75*K4</f>
        <v>65268.517500000002</v>
      </c>
      <c r="P15" s="17">
        <f>84.75*K4</f>
        <v>65268.517500000002</v>
      </c>
      <c r="Q15" s="19">
        <f>28.25*K4</f>
        <v>21756.172500000001</v>
      </c>
    </row>
    <row r="16" spans="1:17" s="15" customFormat="1" ht="15.75" thickBot="1" x14ac:dyDescent="0.3">
      <c r="A16" s="20" t="s">
        <v>24</v>
      </c>
      <c r="B16" s="21">
        <f>382*K4</f>
        <v>294189.65999999997</v>
      </c>
      <c r="C16" s="21">
        <f>426*K4</f>
        <v>328075.38</v>
      </c>
      <c r="D16" s="21">
        <f>469*K4</f>
        <v>361190.97</v>
      </c>
      <c r="E16" s="21">
        <f>512*K4</f>
        <v>394306.56</v>
      </c>
      <c r="F16" s="21">
        <f>555*K4</f>
        <v>427422.15</v>
      </c>
      <c r="G16" s="21">
        <f>598*K4</f>
        <v>460537.74</v>
      </c>
      <c r="H16" s="21">
        <f>648*K4</f>
        <v>499044.24</v>
      </c>
      <c r="I16" s="21">
        <f>698*K4</f>
        <v>537550.74</v>
      </c>
      <c r="J16" s="21">
        <f>748*K4</f>
        <v>576057.24</v>
      </c>
      <c r="K16" s="21">
        <f>798*K4</f>
        <v>614563.74</v>
      </c>
      <c r="L16" s="22" t="s">
        <v>20</v>
      </c>
      <c r="M16" s="23" t="s">
        <v>20</v>
      </c>
      <c r="N16" s="21">
        <f>104.4*K4</f>
        <v>80401.572</v>
      </c>
      <c r="O16" s="21">
        <f>52.2*K4</f>
        <v>40200.786</v>
      </c>
      <c r="P16" s="22">
        <f>52.2*K4</f>
        <v>40200.786</v>
      </c>
      <c r="Q16" s="24" t="s">
        <v>20</v>
      </c>
    </row>
    <row r="19" spans="1:10" x14ac:dyDescent="0.25">
      <c r="A19" s="25" t="s">
        <v>25</v>
      </c>
      <c r="J19" s="3"/>
    </row>
    <row r="21" spans="1:10" x14ac:dyDescent="0.25">
      <c r="A21" s="26" t="s">
        <v>26</v>
      </c>
    </row>
    <row r="22" spans="1:10" x14ac:dyDescent="0.25">
      <c r="A22" t="s">
        <v>27</v>
      </c>
      <c r="D22" s="27">
        <f>706*K4</f>
        <v>543711.78</v>
      </c>
    </row>
    <row r="23" spans="1:10" x14ac:dyDescent="0.25">
      <c r="A23" t="s">
        <v>28</v>
      </c>
      <c r="D23" s="27">
        <f>353*K4</f>
        <v>271855.89</v>
      </c>
    </row>
    <row r="25" spans="1:10" x14ac:dyDescent="0.25">
      <c r="A25" s="26" t="s">
        <v>29</v>
      </c>
    </row>
    <row r="26" spans="1:10" x14ac:dyDescent="0.25">
      <c r="A26" t="s">
        <v>30</v>
      </c>
      <c r="D26" s="27">
        <f>294*K4</f>
        <v>226418.22</v>
      </c>
    </row>
    <row r="27" spans="1:10" x14ac:dyDescent="0.25">
      <c r="A27" t="s">
        <v>31</v>
      </c>
      <c r="D27" s="27">
        <f>235*K4</f>
        <v>180980.55</v>
      </c>
    </row>
    <row r="28" spans="1:10" x14ac:dyDescent="0.25">
      <c r="A28" t="s">
        <v>32</v>
      </c>
      <c r="D28" s="27">
        <f>101*K4</f>
        <v>77783.13</v>
      </c>
    </row>
    <row r="29" spans="1:10" x14ac:dyDescent="0.25">
      <c r="A29" t="s">
        <v>33</v>
      </c>
      <c r="D29" s="27">
        <f>2*33.58*K4</f>
        <v>51721.930799999995</v>
      </c>
    </row>
    <row r="31" spans="1:10" x14ac:dyDescent="0.25">
      <c r="A31" s="26" t="s">
        <v>34</v>
      </c>
    </row>
    <row r="32" spans="1:10" x14ac:dyDescent="0.25">
      <c r="A32" t="s">
        <v>35</v>
      </c>
      <c r="D32" s="27">
        <f>235*K4</f>
        <v>180980.55</v>
      </c>
    </row>
    <row r="33" spans="1:4" x14ac:dyDescent="0.25">
      <c r="A33" t="s">
        <v>36</v>
      </c>
      <c r="D33" s="27">
        <f>101*K4</f>
        <v>77783.13</v>
      </c>
    </row>
    <row r="35" spans="1:4" x14ac:dyDescent="0.25">
      <c r="A35" s="26" t="s">
        <v>37</v>
      </c>
    </row>
    <row r="36" spans="1:4" x14ac:dyDescent="0.25">
      <c r="A36" t="s">
        <v>38</v>
      </c>
      <c r="D36" s="27">
        <f>235*K4</f>
        <v>180980.55</v>
      </c>
    </row>
    <row r="37" spans="1:4" x14ac:dyDescent="0.25">
      <c r="A37" t="s">
        <v>39</v>
      </c>
      <c r="D37" s="27">
        <f>33.58*K4</f>
        <v>25860.965399999997</v>
      </c>
    </row>
  </sheetData>
  <mergeCells count="23">
    <mergeCell ref="A1:Q1"/>
    <mergeCell ref="A2:Q2"/>
    <mergeCell ref="A3:Q3"/>
    <mergeCell ref="A5:Q5"/>
    <mergeCell ref="L8:O8"/>
    <mergeCell ref="P8:Q8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M10:M11"/>
    <mergeCell ref="P10:P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Alicia Koike</cp:lastModifiedBy>
  <dcterms:created xsi:type="dcterms:W3CDTF">2024-01-30T14:40:47Z</dcterms:created>
  <dcterms:modified xsi:type="dcterms:W3CDTF">2024-04-04T15:48:01Z</dcterms:modified>
</cp:coreProperties>
</file>